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mc:AlternateContent xmlns:mc="http://schemas.openxmlformats.org/markup-compatibility/2006">
    <mc:Choice Requires="x15">
      <x15ac:absPath xmlns:x15ac="http://schemas.microsoft.com/office/spreadsheetml/2010/11/ac" url="H:\Contract\Invoice\2026\Draft\"/>
    </mc:Choice>
  </mc:AlternateContent>
  <xr:revisionPtr revIDLastSave="0" documentId="13_ncr:1_{3E1BB5A8-E801-4CF7-A401-6FBE3E8AD9A3}" xr6:coauthVersionLast="47" xr6:coauthVersionMax="47" xr10:uidLastSave="{00000000-0000-0000-0000-000000000000}"/>
  <bookViews>
    <workbookView xWindow="28692" yWindow="-108" windowWidth="29016" windowHeight="15696" tabRatio="757" activeTab="1" xr2:uid="{00000000-000D-0000-FFFF-FFFF00000000}"/>
  </bookViews>
  <sheets>
    <sheet name="Instructions" sheetId="66" r:id="rId1"/>
    <sheet name="Units+ Rev Instructions" sheetId="102" r:id="rId2"/>
    <sheet name="Exp" sheetId="1" r:id="rId3"/>
    <sheet name="Rev" sheetId="2" r:id="rId4"/>
    <sheet name="Units" sheetId="3" r:id="rId5"/>
    <sheet name="Exp-Details" sheetId="4" r:id="rId6"/>
    <sheet name="Equipment" sheetId="5" r:id="rId7"/>
    <sheet name="Travel" sheetId="6" r:id="rId8"/>
    <sheet name="Bill-1" sheetId="8" r:id="rId9"/>
    <sheet name="Bill-2" sheetId="9" r:id="rId10"/>
    <sheet name="month" sheetId="126" state="hidden" r:id="rId11"/>
    <sheet name="PerformanceLinked Payment" sheetId="101" r:id="rId12"/>
  </sheets>
  <externalReferences>
    <externalReference r:id="rId13"/>
  </externalReferences>
  <definedNames>
    <definedName name="_xlnm.Print_Area" localSheetId="8">'Bill-1'!$A$2:$V$54</definedName>
    <definedName name="_xlnm.Print_Area" localSheetId="9">'Bill-2'!$A$2:$T$46</definedName>
    <definedName name="_xlnm.Print_Area" localSheetId="6">Equipment!$A$1:$D$46</definedName>
    <definedName name="_xlnm.Print_Area" localSheetId="2">Exp!$A$2:$U$60</definedName>
    <definedName name="_xlnm.Print_Area" localSheetId="5">'Exp-Details'!$A$1:$U$104</definedName>
    <definedName name="_xlnm.Print_Area" localSheetId="0">Instructions!$A$2:$B$85</definedName>
    <definedName name="_xlnm.Print_Area" localSheetId="11">'PerformanceLinked Payment'!$A$1:$T$27</definedName>
    <definedName name="_xlnm.Print_Area" localSheetId="3">Rev!$A$2:$S$47</definedName>
    <definedName name="_xlnm.Print_Area" localSheetId="7">Travel!$A$1:$F$34</definedName>
    <definedName name="_xlnm.Print_Area" localSheetId="4">Units!$A$2:$U$52</definedName>
    <definedName name="_xlnm.Print_Area" localSheetId="1">'Units+ Rev Instructions'!$A$1:$D$28</definedName>
    <definedName name="_xlnm.Print_Titles" localSheetId="6">Equipment!$1:$7</definedName>
    <definedName name="_xlnm.Print_Titles" localSheetId="2">Exp!$A:$E,Exp!$2:$12</definedName>
    <definedName name="_xlnm.Print_Titles" localSheetId="5">'Exp-Details'!$1:$4</definedName>
    <definedName name="_xlnm.Print_Titles" localSheetId="3">Rev!$A:$B,Rev!$2:$9</definedName>
    <definedName name="_xlnm.Print_Titles" localSheetId="7">Travel!$1:$7</definedName>
    <definedName name="t">Exp!$Z$75:$AA$77</definedName>
    <definedName name="Z_F9AD76E4_BA12_48A8_B026_0F4EAD2A2C7C_.wvu.Cols" localSheetId="2" hidden="1">Exp!$F:$F</definedName>
    <definedName name="Z_F9AD76E4_BA12_48A8_B026_0F4EAD2A2C7C_.wvu.Cols" localSheetId="5" hidden="1">'Exp-Details'!$F:$F,'Exp-Details'!$T:$T</definedName>
    <definedName name="Z_F9AD76E4_BA12_48A8_B026_0F4EAD2A2C7C_.wvu.Cols" localSheetId="4" hidden="1">Units!$D:$D</definedName>
    <definedName name="Z_F9AD76E4_BA12_48A8_B026_0F4EAD2A2C7C_.wvu.PrintArea" localSheetId="6" hidden="1">Equipment!$A$1:$D$47</definedName>
    <definedName name="Z_F9AD76E4_BA12_48A8_B026_0F4EAD2A2C7C_.wvu.PrintArea" localSheetId="2" hidden="1">Exp!$A$2:$U$59</definedName>
    <definedName name="Z_F9AD76E4_BA12_48A8_B026_0F4EAD2A2C7C_.wvu.PrintArea" localSheetId="5" hidden="1">'Exp-Details'!$A$1:$U$104</definedName>
    <definedName name="Z_F9AD76E4_BA12_48A8_B026_0F4EAD2A2C7C_.wvu.PrintArea" localSheetId="0" hidden="1">Instructions!$A$4:$B$35</definedName>
    <definedName name="Z_F9AD76E4_BA12_48A8_B026_0F4EAD2A2C7C_.wvu.PrintArea" localSheetId="3" hidden="1">Rev!$A$2:$S$47</definedName>
    <definedName name="Z_F9AD76E4_BA12_48A8_B026_0F4EAD2A2C7C_.wvu.PrintArea" localSheetId="7" hidden="1">Travel!$A$1:$F$39</definedName>
    <definedName name="Z_F9AD76E4_BA12_48A8_B026_0F4EAD2A2C7C_.wvu.PrintArea" localSheetId="4" hidden="1">Units!$A$1:$U$54</definedName>
    <definedName name="Z_F9AD76E4_BA12_48A8_B026_0F4EAD2A2C7C_.wvu.PrintTitles" localSheetId="6" hidden="1">Equipment!$1:$7</definedName>
    <definedName name="Z_F9AD76E4_BA12_48A8_B026_0F4EAD2A2C7C_.wvu.PrintTitles" localSheetId="2" hidden="1">Exp!$A:$E,Exp!$2:$12</definedName>
    <definedName name="Z_F9AD76E4_BA12_48A8_B026_0F4EAD2A2C7C_.wvu.PrintTitles" localSheetId="5" hidden="1">'Exp-Details'!$1:$4</definedName>
    <definedName name="Z_F9AD76E4_BA12_48A8_B026_0F4EAD2A2C7C_.wvu.PrintTitles" localSheetId="3" hidden="1">Rev!$A:$B,Rev!$2:$9</definedName>
    <definedName name="Z_F9AD76E4_BA12_48A8_B026_0F4EAD2A2C7C_.wvu.PrintTitles" localSheetId="7" hidden="1">Travel!$1:$7</definedName>
    <definedName name="Z_F9AD76E4_BA12_48A8_B026_0F4EAD2A2C7C_.wvu.Rows" localSheetId="0" hidden="1">Instructions!$26:$35</definedName>
  </definedNames>
  <calcPr calcId="191029" calcOnSave="0"/>
  <customWorkbookViews>
    <customWorkbookView name="Milwaukee County - Personal View" guid="{F9AD76E4-BA12-48A8-B026-0F4EAD2A2C7C}" mergeInterval="0" personalView="1" maximized="1" windowWidth="796" windowHeight="42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3" l="1"/>
  <c r="I17" i="3"/>
  <c r="J17" i="3"/>
  <c r="K17" i="3"/>
  <c r="L17" i="3"/>
  <c r="M17" i="3"/>
  <c r="N17" i="3"/>
  <c r="O17" i="3"/>
  <c r="P17" i="3"/>
  <c r="Q17" i="3"/>
  <c r="R17" i="3"/>
  <c r="G17" i="3"/>
  <c r="AB61" i="1" l="1"/>
  <c r="AB62" i="1"/>
  <c r="AB63" i="1"/>
  <c r="AB64" i="1"/>
  <c r="AB65" i="1"/>
  <c r="R4" i="126"/>
  <c r="R5" i="126"/>
  <c r="R6" i="126"/>
  <c r="R7" i="126"/>
  <c r="R8" i="126"/>
  <c r="R9" i="126"/>
  <c r="R10" i="126"/>
  <c r="R11" i="126"/>
  <c r="R12" i="126"/>
  <c r="R13" i="126"/>
  <c r="R14" i="126"/>
  <c r="R15" i="126"/>
  <c r="R16" i="126"/>
  <c r="R17" i="126"/>
  <c r="D4" i="101"/>
  <c r="AO100" i="1"/>
  <c r="AN61" i="1"/>
  <c r="AN101" i="1" s="1"/>
  <c r="AN60" i="1"/>
  <c r="AN97" i="1" s="1"/>
  <c r="AL61" i="1"/>
  <c r="AL60" i="1"/>
  <c r="AJ61" i="1"/>
  <c r="AJ60" i="1"/>
  <c r="AP61" i="1"/>
  <c r="AP62" i="1"/>
  <c r="AP63" i="1"/>
  <c r="AP60" i="1"/>
  <c r="I2" i="1"/>
  <c r="E1" i="101" s="1"/>
  <c r="AB69" i="1"/>
  <c r="AB70" i="1"/>
  <c r="AB71" i="1"/>
  <c r="AB72" i="1"/>
  <c r="AB73" i="1"/>
  <c r="AB74" i="1"/>
  <c r="AB68" i="1"/>
  <c r="AB60" i="1"/>
  <c r="Z69" i="1"/>
  <c r="AE69" i="1" s="1"/>
  <c r="X61" i="1"/>
  <c r="Z61" i="1" s="1"/>
  <c r="AE61" i="1" s="1"/>
  <c r="X62" i="1"/>
  <c r="Z62" i="1" s="1"/>
  <c r="AE62" i="1" s="1"/>
  <c r="X63" i="1"/>
  <c r="H10" i="2" s="1"/>
  <c r="H10" i="9" s="1"/>
  <c r="X64" i="1"/>
  <c r="AE79" i="1" s="1"/>
  <c r="X65" i="1"/>
  <c r="X66" i="1"/>
  <c r="AE81" i="1" s="1"/>
  <c r="X67" i="1"/>
  <c r="L10" i="2" s="1"/>
  <c r="L10" i="9" s="1"/>
  <c r="X68" i="1"/>
  <c r="AE83" i="1" s="1"/>
  <c r="X69" i="1"/>
  <c r="X70" i="1"/>
  <c r="Z70" i="1" s="1"/>
  <c r="AE70" i="1" s="1"/>
  <c r="X71" i="1"/>
  <c r="P10" i="2" s="1"/>
  <c r="P10" i="9" s="1"/>
  <c r="X60" i="1"/>
  <c r="G13" i="1" s="1"/>
  <c r="G12" i="8" s="1"/>
  <c r="K2" i="3" l="1"/>
  <c r="R1" i="9"/>
  <c r="A4" i="5"/>
  <c r="E9" i="2"/>
  <c r="A4" i="6"/>
  <c r="H1" i="4"/>
  <c r="AH70" i="1"/>
  <c r="AH62" i="1"/>
  <c r="O13" i="1"/>
  <c r="O12" i="8" s="1"/>
  <c r="I10" i="2"/>
  <c r="I10" i="9" s="1"/>
  <c r="AH61" i="1"/>
  <c r="G47" i="1"/>
  <c r="G46" i="8" s="1"/>
  <c r="K54" i="1"/>
  <c r="K50" i="8" s="1"/>
  <c r="M10" i="2"/>
  <c r="M10" i="9" s="1"/>
  <c r="K13" i="1"/>
  <c r="K12" i="8" s="1"/>
  <c r="O47" i="1"/>
  <c r="O46" i="8" s="1"/>
  <c r="E10" i="2"/>
  <c r="E10" i="9" s="1"/>
  <c r="G54" i="1"/>
  <c r="G50" i="8" s="1"/>
  <c r="K47" i="1"/>
  <c r="K46" i="8" s="1"/>
  <c r="O54" i="1"/>
  <c r="O50" i="8" s="1"/>
  <c r="N10" i="2"/>
  <c r="N10" i="9" s="1"/>
  <c r="P54" i="1"/>
  <c r="P50" i="8" s="1"/>
  <c r="P47" i="1"/>
  <c r="P13" i="1"/>
  <c r="J10" i="2"/>
  <c r="J10" i="9" s="1"/>
  <c r="L54" i="1"/>
  <c r="L50" i="8" s="1"/>
  <c r="L47" i="1"/>
  <c r="L13" i="1"/>
  <c r="F10" i="2"/>
  <c r="F10" i="9" s="1"/>
  <c r="H54" i="1"/>
  <c r="H50" i="8" s="1"/>
  <c r="H47" i="1"/>
  <c r="H13" i="1"/>
  <c r="AE76" i="1"/>
  <c r="Z65" i="1"/>
  <c r="AE65" i="1" s="1"/>
  <c r="AH65" i="1"/>
  <c r="AE84" i="1"/>
  <c r="AN73" i="1"/>
  <c r="K3" i="4"/>
  <c r="AN100" i="1"/>
  <c r="AN94" i="1"/>
  <c r="AN88" i="1"/>
  <c r="AN82" i="1"/>
  <c r="AN76" i="1"/>
  <c r="AN70" i="1"/>
  <c r="AN64" i="1"/>
  <c r="AN79" i="1"/>
  <c r="AE80" i="1"/>
  <c r="AN85" i="1"/>
  <c r="G3" i="4"/>
  <c r="AH69" i="1"/>
  <c r="O10" i="2"/>
  <c r="O10" i="9" s="1"/>
  <c r="Q54" i="1"/>
  <c r="Q50" i="8" s="1"/>
  <c r="Q47" i="1"/>
  <c r="Q13" i="1"/>
  <c r="K10" i="2"/>
  <c r="K10" i="9" s="1"/>
  <c r="M54" i="1"/>
  <c r="M50" i="8" s="1"/>
  <c r="M47" i="1"/>
  <c r="M13" i="1"/>
  <c r="G10" i="2"/>
  <c r="G10" i="9" s="1"/>
  <c r="I54" i="1"/>
  <c r="I50" i="8" s="1"/>
  <c r="I47" i="1"/>
  <c r="I13" i="1"/>
  <c r="Z66" i="1"/>
  <c r="AE66" i="1" s="1"/>
  <c r="AH66" i="1"/>
  <c r="AE85" i="1"/>
  <c r="AE77" i="1"/>
  <c r="AN67" i="1"/>
  <c r="AN91" i="1"/>
  <c r="O3" i="4"/>
  <c r="K6" i="3"/>
  <c r="AN68" i="1"/>
  <c r="AN74" i="1"/>
  <c r="AN80" i="1"/>
  <c r="AN92" i="1"/>
  <c r="AN98" i="1"/>
  <c r="Z60" i="1"/>
  <c r="AE60" i="1" s="1"/>
  <c r="Z68" i="1"/>
  <c r="AE68" i="1" s="1"/>
  <c r="Z64" i="1"/>
  <c r="AE64" i="1" s="1"/>
  <c r="AH60" i="1"/>
  <c r="AH68" i="1"/>
  <c r="AH64" i="1"/>
  <c r="AE75" i="1"/>
  <c r="AN86" i="1"/>
  <c r="Z71" i="1"/>
  <c r="AE71" i="1" s="1"/>
  <c r="Z67" i="1"/>
  <c r="AE67" i="1" s="1"/>
  <c r="Z63" i="1"/>
  <c r="AE63" i="1" s="1"/>
  <c r="AH71" i="1"/>
  <c r="AH67" i="1"/>
  <c r="AH63" i="1"/>
  <c r="AE86" i="1"/>
  <c r="AE82" i="1"/>
  <c r="AE78" i="1"/>
  <c r="AN65" i="1"/>
  <c r="AN71" i="1"/>
  <c r="AN77" i="1"/>
  <c r="AN83" i="1"/>
  <c r="AN89" i="1"/>
  <c r="AN95" i="1"/>
  <c r="J13" i="1"/>
  <c r="N13" i="1"/>
  <c r="R13" i="1"/>
  <c r="J47" i="1"/>
  <c r="N47" i="1"/>
  <c r="R47" i="1"/>
  <c r="J54" i="1"/>
  <c r="J50" i="8" s="1"/>
  <c r="N54" i="1"/>
  <c r="N50" i="8" s="1"/>
  <c r="R54" i="1"/>
  <c r="R50" i="8" s="1"/>
  <c r="O6" i="3" l="1"/>
  <c r="G6" i="3"/>
  <c r="J46" i="8"/>
  <c r="J6" i="3"/>
  <c r="I12" i="8"/>
  <c r="I3" i="4"/>
  <c r="M12" i="8"/>
  <c r="M3" i="4"/>
  <c r="Q12" i="8"/>
  <c r="Q3" i="4"/>
  <c r="H12" i="8"/>
  <c r="H3" i="4"/>
  <c r="L12" i="8"/>
  <c r="L3" i="4"/>
  <c r="P12" i="8"/>
  <c r="P3" i="4"/>
  <c r="R12" i="8"/>
  <c r="R3" i="4"/>
  <c r="I46" i="8"/>
  <c r="I6" i="3"/>
  <c r="M46" i="8"/>
  <c r="M6" i="3"/>
  <c r="Q46" i="8"/>
  <c r="Q6" i="3"/>
  <c r="H46" i="8"/>
  <c r="H6" i="3"/>
  <c r="L46" i="8"/>
  <c r="L6" i="3"/>
  <c r="P46" i="8"/>
  <c r="P6" i="3"/>
  <c r="R46" i="8"/>
  <c r="R6" i="3"/>
  <c r="N12" i="8"/>
  <c r="N3" i="4"/>
  <c r="N46" i="8"/>
  <c r="N6" i="3"/>
  <c r="J12" i="8"/>
  <c r="J3" i="4"/>
  <c r="P15" i="101"/>
  <c r="P16" i="101"/>
  <c r="P17" i="101"/>
  <c r="P18" i="101"/>
  <c r="P19" i="101"/>
  <c r="P20" i="101"/>
  <c r="P21" i="101"/>
  <c r="P22" i="101"/>
  <c r="P23" i="101"/>
  <c r="P14" i="101"/>
  <c r="U16" i="3" l="1"/>
  <c r="U10" i="3"/>
  <c r="U9" i="3"/>
  <c r="U15" i="3"/>
  <c r="U13" i="3"/>
  <c r="U20" i="3"/>
  <c r="U8" i="3"/>
  <c r="U14" i="3"/>
  <c r="U12" i="3"/>
  <c r="U11" i="3"/>
  <c r="U19" i="3"/>
  <c r="S29" i="3"/>
  <c r="B48" i="3"/>
  <c r="S30" i="3" l="1"/>
  <c r="E22" i="3"/>
  <c r="U48" i="1" s="1"/>
  <c r="S31" i="3" l="1"/>
  <c r="S32" i="3" l="1"/>
  <c r="S33" i="3" l="1"/>
  <c r="S34" i="3" l="1"/>
  <c r="S35" i="3" l="1"/>
  <c r="E8" i="8"/>
  <c r="S36" i="3" l="1"/>
  <c r="G21" i="1"/>
  <c r="S37" i="3" l="1"/>
  <c r="A26" i="101"/>
  <c r="E10" i="101"/>
  <c r="C10" i="101"/>
  <c r="B10" i="101"/>
  <c r="S9" i="101"/>
  <c r="S8" i="101"/>
  <c r="B8" i="101"/>
  <c r="R6" i="101"/>
  <c r="B6" i="101"/>
  <c r="R4" i="101"/>
  <c r="E4" i="101"/>
  <c r="B4" i="101"/>
  <c r="B2" i="101"/>
  <c r="S24" i="101"/>
  <c r="S37" i="2" s="1"/>
  <c r="T23" i="101"/>
  <c r="O23" i="101"/>
  <c r="N23" i="101"/>
  <c r="M23" i="101"/>
  <c r="T22" i="101"/>
  <c r="O22" i="101"/>
  <c r="N22" i="101"/>
  <c r="M22" i="101"/>
  <c r="Q22" i="101" s="1"/>
  <c r="T21" i="101"/>
  <c r="O21" i="101"/>
  <c r="N21" i="101"/>
  <c r="M21" i="101"/>
  <c r="T20" i="101"/>
  <c r="O20" i="101"/>
  <c r="N20" i="101"/>
  <c r="M20" i="101"/>
  <c r="Q20" i="101" s="1"/>
  <c r="T19" i="101"/>
  <c r="O19" i="101"/>
  <c r="N19" i="101"/>
  <c r="M19" i="101"/>
  <c r="T18" i="101"/>
  <c r="O18" i="101"/>
  <c r="N18" i="101"/>
  <c r="M18" i="101"/>
  <c r="Q18" i="101" s="1"/>
  <c r="T17" i="101"/>
  <c r="O17" i="101"/>
  <c r="N17" i="101"/>
  <c r="M17" i="101"/>
  <c r="T16" i="101"/>
  <c r="O16" i="101"/>
  <c r="N16" i="101"/>
  <c r="M16" i="101"/>
  <c r="Q16" i="101" s="1"/>
  <c r="T15" i="101"/>
  <c r="O15" i="101"/>
  <c r="N15" i="101"/>
  <c r="M15" i="101"/>
  <c r="O14" i="101"/>
  <c r="N14" i="101"/>
  <c r="M14" i="101"/>
  <c r="Q12" i="101"/>
  <c r="X75" i="1"/>
  <c r="Y75" i="1"/>
  <c r="S38" i="3" l="1"/>
  <c r="M24" i="101"/>
  <c r="R15" i="101"/>
  <c r="O24" i="101"/>
  <c r="R16" i="101"/>
  <c r="R17" i="101"/>
  <c r="Q17" i="101"/>
  <c r="R20" i="101"/>
  <c r="P24" i="101"/>
  <c r="R18" i="101"/>
  <c r="R19" i="101"/>
  <c r="R22" i="101"/>
  <c r="R23" i="101"/>
  <c r="R21" i="101"/>
  <c r="R14" i="101"/>
  <c r="T14" i="101" s="1"/>
  <c r="T24" i="101" s="1"/>
  <c r="U60" i="1" s="1"/>
  <c r="Q15" i="101"/>
  <c r="Q19" i="101"/>
  <c r="Q23" i="101"/>
  <c r="N24" i="101"/>
  <c r="Q14" i="101"/>
  <c r="Q21" i="101"/>
  <c r="X73" i="1"/>
  <c r="B5" i="8"/>
  <c r="B46" i="9"/>
  <c r="A54" i="8"/>
  <c r="A47" i="2"/>
  <c r="G21" i="3"/>
  <c r="G22" i="3" s="1"/>
  <c r="G48" i="1" s="1"/>
  <c r="H21" i="3"/>
  <c r="Q41" i="2"/>
  <c r="F41" i="2"/>
  <c r="H41" i="1" s="1"/>
  <c r="H40" i="8" s="1"/>
  <c r="G41" i="2"/>
  <c r="I41" i="1" s="1"/>
  <c r="I40" i="8" s="1"/>
  <c r="H41" i="2"/>
  <c r="J41" i="1" s="1"/>
  <c r="I41" i="2"/>
  <c r="K41" i="1" s="1"/>
  <c r="K40" i="8" s="1"/>
  <c r="J41" i="2"/>
  <c r="L41" i="1" s="1"/>
  <c r="L40" i="8" s="1"/>
  <c r="K41" i="2"/>
  <c r="M41" i="1" s="1"/>
  <c r="M40" i="8" s="1"/>
  <c r="L41" i="2"/>
  <c r="N41" i="1" s="1"/>
  <c r="N40" i="8" s="1"/>
  <c r="M41" i="2"/>
  <c r="O41" i="1" s="1"/>
  <c r="O40" i="8" s="1"/>
  <c r="N41" i="2"/>
  <c r="P41" i="1" s="1"/>
  <c r="P40" i="8" s="1"/>
  <c r="O41" i="2"/>
  <c r="Q41" i="1" s="1"/>
  <c r="Q40" i="8" s="1"/>
  <c r="P41" i="2"/>
  <c r="R41" i="1" s="1"/>
  <c r="R40" i="8" s="1"/>
  <c r="E41" i="2"/>
  <c r="G41" i="1" s="1"/>
  <c r="E43" i="2"/>
  <c r="F42" i="2"/>
  <c r="R34" i="1"/>
  <c r="R32" i="1"/>
  <c r="R31" i="8" s="1"/>
  <c r="R31" i="1"/>
  <c r="R30" i="8" s="1"/>
  <c r="R30" i="1"/>
  <c r="R29" i="8" s="1"/>
  <c r="R29" i="1"/>
  <c r="R28" i="1"/>
  <c r="R27" i="8" s="1"/>
  <c r="R27" i="1"/>
  <c r="R26" i="8" s="1"/>
  <c r="R26" i="1"/>
  <c r="R24" i="1"/>
  <c r="R21" i="1"/>
  <c r="R20" i="1"/>
  <c r="R19" i="8" s="1"/>
  <c r="R19" i="1"/>
  <c r="R18" i="8" s="1"/>
  <c r="R17" i="1"/>
  <c r="R16" i="1"/>
  <c r="Q34" i="1"/>
  <c r="Q33" i="8" s="1"/>
  <c r="P34" i="1"/>
  <c r="O34" i="1"/>
  <c r="N34" i="1"/>
  <c r="M34" i="1"/>
  <c r="M33" i="8" s="1"/>
  <c r="L34" i="1"/>
  <c r="L33" i="8" s="1"/>
  <c r="K34" i="1"/>
  <c r="J34" i="1"/>
  <c r="I34" i="1"/>
  <c r="I33" i="8" s="1"/>
  <c r="H34" i="1"/>
  <c r="H33" i="8" s="1"/>
  <c r="Q32" i="1"/>
  <c r="P32" i="1"/>
  <c r="O32" i="1"/>
  <c r="O31" i="8" s="1"/>
  <c r="N32" i="1"/>
  <c r="N31" i="8" s="1"/>
  <c r="M32" i="1"/>
  <c r="L32" i="1"/>
  <c r="K32" i="1"/>
  <c r="K31" i="8" s="1"/>
  <c r="J32" i="1"/>
  <c r="J31" i="8" s="1"/>
  <c r="I32" i="1"/>
  <c r="H32" i="1"/>
  <c r="Q31" i="1"/>
  <c r="Q30" i="8" s="1"/>
  <c r="P31" i="1"/>
  <c r="P30" i="8" s="1"/>
  <c r="O31" i="1"/>
  <c r="N31" i="1"/>
  <c r="M31" i="1"/>
  <c r="M30" i="8" s="1"/>
  <c r="L31" i="1"/>
  <c r="L30" i="8" s="1"/>
  <c r="K31" i="1"/>
  <c r="J31" i="1"/>
  <c r="I31" i="1"/>
  <c r="H31" i="1"/>
  <c r="Q30" i="1"/>
  <c r="P30" i="1"/>
  <c r="O30" i="1"/>
  <c r="O29" i="8" s="1"/>
  <c r="N30" i="1"/>
  <c r="N29" i="8" s="1"/>
  <c r="M30" i="1"/>
  <c r="L30" i="1"/>
  <c r="K30" i="1"/>
  <c r="J30" i="1"/>
  <c r="J29" i="8" s="1"/>
  <c r="I30" i="1"/>
  <c r="H30" i="1"/>
  <c r="Q29" i="1"/>
  <c r="Q28" i="8" s="1"/>
  <c r="P29" i="1"/>
  <c r="P28" i="8" s="1"/>
  <c r="O29" i="1"/>
  <c r="N29" i="1"/>
  <c r="M29" i="1"/>
  <c r="M28" i="8" s="1"/>
  <c r="L29" i="1"/>
  <c r="K29" i="1"/>
  <c r="J29" i="1"/>
  <c r="I29" i="1"/>
  <c r="I28" i="8" s="1"/>
  <c r="H29" i="1"/>
  <c r="Q28" i="1"/>
  <c r="P28" i="1"/>
  <c r="O28" i="1"/>
  <c r="O27" i="8" s="1"/>
  <c r="N28" i="1"/>
  <c r="M28" i="1"/>
  <c r="L28" i="1"/>
  <c r="K28" i="1"/>
  <c r="K27" i="8" s="1"/>
  <c r="J28" i="1"/>
  <c r="J27" i="8" s="1"/>
  <c r="I28" i="1"/>
  <c r="H28" i="1"/>
  <c r="Q27" i="1"/>
  <c r="Q26" i="8" s="1"/>
  <c r="P27" i="1"/>
  <c r="P26" i="8" s="1"/>
  <c r="O27" i="1"/>
  <c r="N27" i="1"/>
  <c r="M27" i="1"/>
  <c r="M26" i="8" s="1"/>
  <c r="L27" i="1"/>
  <c r="L26" i="8" s="1"/>
  <c r="K27" i="1"/>
  <c r="J27" i="1"/>
  <c r="I27" i="1"/>
  <c r="I26" i="8" s="1"/>
  <c r="H27" i="1"/>
  <c r="H26" i="8" s="1"/>
  <c r="Q26" i="1"/>
  <c r="P26" i="1"/>
  <c r="O26" i="1"/>
  <c r="O25" i="8" s="1"/>
  <c r="N26" i="1"/>
  <c r="N25" i="8" s="1"/>
  <c r="M26" i="1"/>
  <c r="L26" i="1"/>
  <c r="K26" i="1"/>
  <c r="K25" i="8" s="1"/>
  <c r="J26" i="1"/>
  <c r="J25" i="8" s="1"/>
  <c r="I26" i="1"/>
  <c r="H26" i="1"/>
  <c r="Q24" i="1"/>
  <c r="Q23" i="8" s="1"/>
  <c r="P24" i="1"/>
  <c r="P23" i="8" s="1"/>
  <c r="O24" i="1"/>
  <c r="N24" i="1"/>
  <c r="M24" i="1"/>
  <c r="M23" i="8" s="1"/>
  <c r="L24" i="1"/>
  <c r="L23" i="8" s="1"/>
  <c r="K24" i="1"/>
  <c r="J24" i="1"/>
  <c r="I24" i="1"/>
  <c r="I23" i="8" s="1"/>
  <c r="H24" i="1"/>
  <c r="H23" i="8" s="1"/>
  <c r="Q21" i="1"/>
  <c r="P21" i="1"/>
  <c r="P20" i="8"/>
  <c r="O21" i="1"/>
  <c r="N21" i="1"/>
  <c r="M21" i="1"/>
  <c r="L21" i="1"/>
  <c r="L20" i="8" s="1"/>
  <c r="K21" i="1"/>
  <c r="K20" i="8" s="1"/>
  <c r="J21" i="1"/>
  <c r="I21" i="1"/>
  <c r="I20" i="8" s="1"/>
  <c r="H21" i="1"/>
  <c r="H20" i="8" s="1"/>
  <c r="Q20" i="1"/>
  <c r="Q19" i="8" s="1"/>
  <c r="P20" i="1"/>
  <c r="O20" i="1"/>
  <c r="O19" i="8" s="1"/>
  <c r="N20" i="1"/>
  <c r="N19" i="8" s="1"/>
  <c r="M20" i="1"/>
  <c r="L20" i="1"/>
  <c r="K20" i="1"/>
  <c r="K19" i="8" s="1"/>
  <c r="J20" i="1"/>
  <c r="J19" i="8" s="1"/>
  <c r="I20" i="1"/>
  <c r="I19" i="8" s="1"/>
  <c r="H20" i="1"/>
  <c r="Q19" i="1"/>
  <c r="P19" i="1"/>
  <c r="P18" i="8" s="1"/>
  <c r="O19" i="1"/>
  <c r="O18" i="8" s="1"/>
  <c r="N19" i="1"/>
  <c r="N18" i="8" s="1"/>
  <c r="M19" i="1"/>
  <c r="L19" i="1"/>
  <c r="L18" i="8" s="1"/>
  <c r="K19" i="1"/>
  <c r="J19" i="1"/>
  <c r="J18" i="8" s="1"/>
  <c r="I19" i="1"/>
  <c r="H19" i="1"/>
  <c r="H18" i="8" s="1"/>
  <c r="Q17" i="1"/>
  <c r="Q16" i="8" s="1"/>
  <c r="P17" i="1"/>
  <c r="O17" i="1"/>
  <c r="O16" i="8" s="1"/>
  <c r="N17" i="1"/>
  <c r="N16" i="8" s="1"/>
  <c r="M17" i="1"/>
  <c r="L17" i="1"/>
  <c r="L16" i="8" s="1"/>
  <c r="K17" i="1"/>
  <c r="K16" i="8" s="1"/>
  <c r="J17" i="1"/>
  <c r="J16" i="8" s="1"/>
  <c r="I17" i="1"/>
  <c r="H17" i="1"/>
  <c r="H16" i="8" s="1"/>
  <c r="Q16" i="1"/>
  <c r="Q15" i="8" s="1"/>
  <c r="P16" i="1"/>
  <c r="P15" i="8" s="1"/>
  <c r="O16" i="1"/>
  <c r="O15" i="8" s="1"/>
  <c r="N16" i="1"/>
  <c r="N15" i="8" s="1"/>
  <c r="M16" i="1"/>
  <c r="M15" i="8" s="1"/>
  <c r="L16" i="1"/>
  <c r="K16" i="1"/>
  <c r="K15" i="8" s="1"/>
  <c r="J16" i="1"/>
  <c r="J15" i="8" s="1"/>
  <c r="I16" i="1"/>
  <c r="H16" i="1"/>
  <c r="H15" i="8" s="1"/>
  <c r="G34" i="1"/>
  <c r="G32" i="1"/>
  <c r="G31" i="1"/>
  <c r="G30" i="8" s="1"/>
  <c r="G30" i="1"/>
  <c r="G29" i="1"/>
  <c r="G28" i="8" s="1"/>
  <c r="G28" i="1"/>
  <c r="G27" i="1"/>
  <c r="V27" i="1" s="1"/>
  <c r="G26" i="1"/>
  <c r="G24" i="1"/>
  <c r="G20" i="1"/>
  <c r="G19" i="1"/>
  <c r="G18" i="8" s="1"/>
  <c r="U18" i="8" s="1"/>
  <c r="G17" i="1"/>
  <c r="G16" i="1"/>
  <c r="G50" i="2"/>
  <c r="S48" i="3"/>
  <c r="E42" i="2"/>
  <c r="S21" i="3"/>
  <c r="G64" i="66"/>
  <c r="H52" i="66"/>
  <c r="H54" i="66"/>
  <c r="B2" i="8"/>
  <c r="U2" i="8"/>
  <c r="B4" i="8"/>
  <c r="E4" i="8"/>
  <c r="U4" i="8"/>
  <c r="B6" i="8"/>
  <c r="U6" i="8"/>
  <c r="B8" i="8"/>
  <c r="V8" i="8"/>
  <c r="V9" i="8"/>
  <c r="B10" i="8"/>
  <c r="C10" i="8"/>
  <c r="E10" i="8"/>
  <c r="T12" i="8"/>
  <c r="G13" i="8"/>
  <c r="T13" i="8" s="1"/>
  <c r="H13" i="8"/>
  <c r="I13" i="8"/>
  <c r="J13" i="8"/>
  <c r="K13" i="8"/>
  <c r="L13" i="8"/>
  <c r="M13" i="8"/>
  <c r="N13" i="8"/>
  <c r="O13" i="8"/>
  <c r="P13" i="8"/>
  <c r="Q13" i="8"/>
  <c r="R13" i="8"/>
  <c r="S13" i="8"/>
  <c r="V13" i="8"/>
  <c r="V14" i="8"/>
  <c r="V15" i="8"/>
  <c r="V16" i="8"/>
  <c r="V17" i="8"/>
  <c r="V18" i="8"/>
  <c r="V19" i="8"/>
  <c r="V20" i="8"/>
  <c r="V21" i="8"/>
  <c r="V22" i="8"/>
  <c r="V23" i="8"/>
  <c r="V24" i="8"/>
  <c r="V25" i="8"/>
  <c r="V26" i="8"/>
  <c r="V27" i="8"/>
  <c r="V28" i="8"/>
  <c r="V29" i="8"/>
  <c r="V30" i="8"/>
  <c r="V31" i="8"/>
  <c r="V32" i="8"/>
  <c r="V33" i="8"/>
  <c r="V34" i="8"/>
  <c r="V35" i="8"/>
  <c r="D37" i="8"/>
  <c r="T46" i="8"/>
  <c r="B2" i="9"/>
  <c r="S2" i="9"/>
  <c r="B4" i="9"/>
  <c r="S4" i="9"/>
  <c r="B6" i="9"/>
  <c r="S6" i="9"/>
  <c r="B8" i="9"/>
  <c r="T8" i="9"/>
  <c r="T9" i="9"/>
  <c r="R10" i="9"/>
  <c r="E12" i="9"/>
  <c r="F12" i="9"/>
  <c r="G12" i="9"/>
  <c r="H12" i="9"/>
  <c r="I12" i="9"/>
  <c r="J12" i="9"/>
  <c r="K12" i="9"/>
  <c r="L12" i="9"/>
  <c r="M12" i="9"/>
  <c r="N12" i="9"/>
  <c r="O12" i="9"/>
  <c r="P12" i="9"/>
  <c r="Q12" i="9"/>
  <c r="T12" i="9"/>
  <c r="E13" i="9"/>
  <c r="S13" i="9" s="1"/>
  <c r="F13" i="9"/>
  <c r="G13" i="9"/>
  <c r="H13" i="9"/>
  <c r="I13" i="9"/>
  <c r="J13" i="9"/>
  <c r="K13" i="9"/>
  <c r="L13" i="9"/>
  <c r="M13" i="9"/>
  <c r="N13" i="9"/>
  <c r="O13" i="9"/>
  <c r="P13" i="9"/>
  <c r="R13" i="9"/>
  <c r="Q13" i="9"/>
  <c r="T13" i="9"/>
  <c r="E14" i="9"/>
  <c r="S14" i="9" s="1"/>
  <c r="F14" i="9"/>
  <c r="G14" i="9"/>
  <c r="H14" i="9"/>
  <c r="I14" i="9"/>
  <c r="J14" i="9"/>
  <c r="K14" i="9"/>
  <c r="L14" i="9"/>
  <c r="M14" i="9"/>
  <c r="N14" i="9"/>
  <c r="O14" i="9"/>
  <c r="P14" i="9"/>
  <c r="R14" i="9"/>
  <c r="Q14" i="9"/>
  <c r="T14" i="9"/>
  <c r="E15" i="9"/>
  <c r="F15" i="9"/>
  <c r="G15" i="9"/>
  <c r="H15" i="9"/>
  <c r="I15" i="9"/>
  <c r="J15" i="9"/>
  <c r="K15" i="9"/>
  <c r="L15" i="9"/>
  <c r="M15" i="9"/>
  <c r="N15" i="9"/>
  <c r="O15" i="9"/>
  <c r="P15" i="9"/>
  <c r="R15" i="9"/>
  <c r="Q15" i="9"/>
  <c r="T15" i="9"/>
  <c r="E16" i="9"/>
  <c r="S16" i="9" s="1"/>
  <c r="F16" i="9"/>
  <c r="G16" i="9"/>
  <c r="H16" i="9"/>
  <c r="I16" i="9"/>
  <c r="J16" i="9"/>
  <c r="K16" i="9"/>
  <c r="L16" i="9"/>
  <c r="M16" i="9"/>
  <c r="N16" i="9"/>
  <c r="O16" i="9"/>
  <c r="P16" i="9"/>
  <c r="R16" i="9"/>
  <c r="Q16" i="9"/>
  <c r="T16" i="9"/>
  <c r="E17" i="9"/>
  <c r="S17" i="9" s="1"/>
  <c r="F17" i="9"/>
  <c r="G17" i="9"/>
  <c r="H17" i="9"/>
  <c r="I17" i="9"/>
  <c r="J17" i="9"/>
  <c r="K17" i="9"/>
  <c r="L17" i="9"/>
  <c r="M17" i="9"/>
  <c r="N17" i="9"/>
  <c r="O17" i="9"/>
  <c r="P17" i="9"/>
  <c r="Q17" i="9"/>
  <c r="T17" i="9"/>
  <c r="E18" i="9"/>
  <c r="F18" i="9"/>
  <c r="G18" i="9"/>
  <c r="H18" i="9"/>
  <c r="I18" i="9"/>
  <c r="J18" i="9"/>
  <c r="K18" i="9"/>
  <c r="L18" i="9"/>
  <c r="M18" i="9"/>
  <c r="N18" i="9"/>
  <c r="O18" i="9"/>
  <c r="P18" i="9"/>
  <c r="R18" i="9"/>
  <c r="Q18" i="9"/>
  <c r="T18" i="9"/>
  <c r="E19" i="9"/>
  <c r="R19" i="9" s="1"/>
  <c r="F19" i="9"/>
  <c r="G19" i="9"/>
  <c r="H19" i="9"/>
  <c r="I19" i="9"/>
  <c r="J19" i="9"/>
  <c r="K19" i="9"/>
  <c r="L19" i="9"/>
  <c r="M19" i="9"/>
  <c r="N19" i="9"/>
  <c r="O19" i="9"/>
  <c r="P19" i="9"/>
  <c r="Q19" i="9"/>
  <c r="T19" i="9"/>
  <c r="E20" i="9"/>
  <c r="F20" i="9"/>
  <c r="G20" i="9"/>
  <c r="H20" i="9"/>
  <c r="I20" i="9"/>
  <c r="J20" i="9"/>
  <c r="K20" i="9"/>
  <c r="L20" i="9"/>
  <c r="M20" i="9"/>
  <c r="N20" i="9"/>
  <c r="O20" i="9"/>
  <c r="P20" i="9"/>
  <c r="R20" i="9"/>
  <c r="Q20" i="9"/>
  <c r="T20" i="9"/>
  <c r="E21" i="9"/>
  <c r="F21" i="9"/>
  <c r="G21" i="9"/>
  <c r="H21" i="9"/>
  <c r="I21" i="9"/>
  <c r="J21" i="9"/>
  <c r="K21" i="9"/>
  <c r="L21" i="9"/>
  <c r="M21" i="9"/>
  <c r="N21" i="9"/>
  <c r="O21" i="9"/>
  <c r="P21" i="9"/>
  <c r="R21" i="9"/>
  <c r="Q21" i="9"/>
  <c r="T21" i="9"/>
  <c r="E22" i="9"/>
  <c r="F22" i="9"/>
  <c r="G22" i="9"/>
  <c r="H22" i="9"/>
  <c r="I22" i="9"/>
  <c r="J22" i="9"/>
  <c r="K22" i="9"/>
  <c r="L22" i="9"/>
  <c r="M22" i="9"/>
  <c r="N22" i="9"/>
  <c r="O22" i="9"/>
  <c r="P22" i="9"/>
  <c r="Q22" i="9"/>
  <c r="T22" i="9"/>
  <c r="E23" i="9"/>
  <c r="S23" i="9" s="1"/>
  <c r="F23" i="9"/>
  <c r="G23" i="9"/>
  <c r="H23" i="9"/>
  <c r="I23" i="9"/>
  <c r="J23" i="9"/>
  <c r="K23" i="9"/>
  <c r="L23" i="9"/>
  <c r="M23" i="9"/>
  <c r="N23" i="9"/>
  <c r="O23" i="9"/>
  <c r="P23" i="9"/>
  <c r="R23" i="9"/>
  <c r="Q23" i="9"/>
  <c r="T23" i="9"/>
  <c r="E24" i="9"/>
  <c r="F24" i="9"/>
  <c r="G24" i="9"/>
  <c r="H24" i="9"/>
  <c r="I24" i="9"/>
  <c r="J24" i="9"/>
  <c r="K24" i="9"/>
  <c r="L24" i="9"/>
  <c r="M24" i="9"/>
  <c r="N24" i="9"/>
  <c r="O24" i="9"/>
  <c r="P24" i="9"/>
  <c r="R24" i="9"/>
  <c r="Q24" i="9"/>
  <c r="T24" i="9"/>
  <c r="E25" i="9"/>
  <c r="F25" i="9"/>
  <c r="G25" i="9"/>
  <c r="H25" i="9"/>
  <c r="I25" i="9"/>
  <c r="J25" i="9"/>
  <c r="K25" i="9"/>
  <c r="L25" i="9"/>
  <c r="M25" i="9"/>
  <c r="N25" i="9"/>
  <c r="O25" i="9"/>
  <c r="P25" i="9"/>
  <c r="R25" i="9"/>
  <c r="Q25" i="9"/>
  <c r="T25" i="9"/>
  <c r="E26" i="9"/>
  <c r="S26" i="9" s="1"/>
  <c r="F26" i="9"/>
  <c r="G26" i="9"/>
  <c r="H26" i="9"/>
  <c r="I26" i="9"/>
  <c r="J26" i="9"/>
  <c r="K26" i="9"/>
  <c r="L26" i="9"/>
  <c r="M26" i="9"/>
  <c r="N26" i="9"/>
  <c r="O26" i="9"/>
  <c r="P26" i="9"/>
  <c r="R26" i="9"/>
  <c r="Q26" i="9"/>
  <c r="T26" i="9"/>
  <c r="E27" i="9"/>
  <c r="R27" i="9" s="1"/>
  <c r="F27" i="9"/>
  <c r="G27" i="9"/>
  <c r="H27" i="9"/>
  <c r="I27" i="9"/>
  <c r="J27" i="9"/>
  <c r="K27" i="9"/>
  <c r="L27" i="9"/>
  <c r="M27" i="9"/>
  <c r="N27" i="9"/>
  <c r="O27" i="9"/>
  <c r="P27" i="9"/>
  <c r="Q27" i="9"/>
  <c r="T27" i="9"/>
  <c r="E28" i="9"/>
  <c r="S28" i="9" s="1"/>
  <c r="F28" i="9"/>
  <c r="G28" i="9"/>
  <c r="H28" i="9"/>
  <c r="I28" i="9"/>
  <c r="J28" i="9"/>
  <c r="K28" i="9"/>
  <c r="L28" i="9"/>
  <c r="M28" i="9"/>
  <c r="N28" i="9"/>
  <c r="O28" i="9"/>
  <c r="P28" i="9"/>
  <c r="R28" i="9"/>
  <c r="Q28" i="9"/>
  <c r="T28" i="9"/>
  <c r="E29" i="9"/>
  <c r="F29" i="9"/>
  <c r="G29" i="9"/>
  <c r="H29" i="9"/>
  <c r="I29" i="9"/>
  <c r="J29" i="9"/>
  <c r="K29" i="9"/>
  <c r="L29" i="9"/>
  <c r="M29" i="9"/>
  <c r="N29" i="9"/>
  <c r="O29" i="9"/>
  <c r="P29" i="9"/>
  <c r="Q29" i="9"/>
  <c r="T29" i="9"/>
  <c r="E30" i="9"/>
  <c r="F30" i="9"/>
  <c r="G30" i="9"/>
  <c r="H30" i="9"/>
  <c r="I30" i="9"/>
  <c r="J30" i="9"/>
  <c r="K30" i="9"/>
  <c r="L30" i="9"/>
  <c r="M30" i="9"/>
  <c r="N30" i="9"/>
  <c r="O30" i="9"/>
  <c r="P30" i="9"/>
  <c r="Q30" i="9"/>
  <c r="T30" i="9"/>
  <c r="E31" i="9"/>
  <c r="S31" i="9" s="1"/>
  <c r="F31" i="9"/>
  <c r="G31" i="9"/>
  <c r="H31" i="9"/>
  <c r="I31" i="9"/>
  <c r="J31" i="9"/>
  <c r="K31" i="9"/>
  <c r="L31" i="9"/>
  <c r="M31" i="9"/>
  <c r="N31" i="9"/>
  <c r="O31" i="9"/>
  <c r="P31" i="9"/>
  <c r="R31" i="9"/>
  <c r="Q31" i="9"/>
  <c r="T31" i="9"/>
  <c r="E32" i="9"/>
  <c r="F32" i="9"/>
  <c r="G32" i="9"/>
  <c r="H32" i="9"/>
  <c r="I32" i="9"/>
  <c r="J32" i="9"/>
  <c r="K32" i="9"/>
  <c r="L32" i="9"/>
  <c r="M32" i="9"/>
  <c r="N32" i="9"/>
  <c r="O32" i="9"/>
  <c r="P32" i="9"/>
  <c r="R32" i="9"/>
  <c r="Q32" i="9"/>
  <c r="T32" i="9"/>
  <c r="E33" i="9"/>
  <c r="R33" i="9" s="1"/>
  <c r="F33" i="9"/>
  <c r="G33" i="9"/>
  <c r="H33" i="9"/>
  <c r="I33" i="9"/>
  <c r="J33" i="9"/>
  <c r="K33" i="9"/>
  <c r="L33" i="9"/>
  <c r="M33" i="9"/>
  <c r="N33" i="9"/>
  <c r="O33" i="9"/>
  <c r="S33" i="9"/>
  <c r="P33" i="9"/>
  <c r="Q33" i="9"/>
  <c r="T33" i="9"/>
  <c r="E34" i="9"/>
  <c r="F34" i="9"/>
  <c r="F42" i="9" s="1"/>
  <c r="G34" i="9"/>
  <c r="G42" i="9" s="1"/>
  <c r="H34" i="9"/>
  <c r="H42" i="9" s="1"/>
  <c r="I34" i="9"/>
  <c r="I42" i="9" s="1"/>
  <c r="J34" i="9"/>
  <c r="J42" i="9"/>
  <c r="K34" i="9"/>
  <c r="K42" i="9" s="1"/>
  <c r="L34" i="9"/>
  <c r="L42" i="9" s="1"/>
  <c r="M34" i="9"/>
  <c r="M42" i="9" s="1"/>
  <c r="N34" i="9"/>
  <c r="N42" i="9" s="1"/>
  <c r="O34" i="9"/>
  <c r="O42" i="9" s="1"/>
  <c r="P34" i="9"/>
  <c r="Q34" i="9"/>
  <c r="Q42" i="9" s="1"/>
  <c r="T34" i="9"/>
  <c r="T42" i="9" s="1"/>
  <c r="B35" i="9"/>
  <c r="E35" i="9"/>
  <c r="S35" i="9" s="1"/>
  <c r="F35" i="9"/>
  <c r="G35" i="9"/>
  <c r="H35" i="9"/>
  <c r="I35" i="9"/>
  <c r="J35" i="9"/>
  <c r="K35" i="9"/>
  <c r="L35" i="9"/>
  <c r="M35" i="9"/>
  <c r="N35" i="9"/>
  <c r="O35" i="9"/>
  <c r="P35" i="9"/>
  <c r="Q35" i="9"/>
  <c r="T35" i="9"/>
  <c r="B36" i="9"/>
  <c r="E36" i="9"/>
  <c r="S36" i="9" s="1"/>
  <c r="F36" i="9"/>
  <c r="G36" i="9"/>
  <c r="H36" i="9"/>
  <c r="I36" i="9"/>
  <c r="J36" i="9"/>
  <c r="K36" i="9"/>
  <c r="L36" i="9"/>
  <c r="M36" i="9"/>
  <c r="N36" i="9"/>
  <c r="O36" i="9"/>
  <c r="P36" i="9"/>
  <c r="R36" i="9"/>
  <c r="Q36" i="9"/>
  <c r="T36" i="9"/>
  <c r="B37" i="9"/>
  <c r="E37" i="9"/>
  <c r="R37" i="9" s="1"/>
  <c r="F37" i="9"/>
  <c r="G37" i="9"/>
  <c r="H37" i="9"/>
  <c r="I37" i="9"/>
  <c r="J37" i="9"/>
  <c r="K37" i="9"/>
  <c r="L37" i="9"/>
  <c r="M37" i="9"/>
  <c r="N37" i="9"/>
  <c r="O37" i="9"/>
  <c r="P37" i="9"/>
  <c r="Q37" i="9"/>
  <c r="T37" i="9"/>
  <c r="B38" i="9"/>
  <c r="E38" i="9"/>
  <c r="R38" i="9" s="1"/>
  <c r="F38" i="9"/>
  <c r="G38" i="9"/>
  <c r="H38" i="9"/>
  <c r="I38" i="9"/>
  <c r="J38" i="9"/>
  <c r="K38" i="9"/>
  <c r="L38" i="9"/>
  <c r="M38" i="9"/>
  <c r="N38" i="9"/>
  <c r="O38" i="9"/>
  <c r="P38" i="9"/>
  <c r="Q38" i="9"/>
  <c r="T38" i="9"/>
  <c r="B39" i="9"/>
  <c r="E39" i="9"/>
  <c r="F39" i="9"/>
  <c r="G39" i="9"/>
  <c r="H39" i="9"/>
  <c r="I39" i="9"/>
  <c r="J39" i="9"/>
  <c r="K39" i="9"/>
  <c r="L39" i="9"/>
  <c r="M39" i="9"/>
  <c r="N39" i="9"/>
  <c r="O39" i="9"/>
  <c r="P39" i="9"/>
  <c r="Q39" i="9"/>
  <c r="T39" i="9"/>
  <c r="P42" i="9"/>
  <c r="G50" i="9"/>
  <c r="B1" i="5"/>
  <c r="B2" i="5"/>
  <c r="D5" i="5"/>
  <c r="V13" i="1"/>
  <c r="G15" i="8"/>
  <c r="I15" i="8"/>
  <c r="L15" i="8"/>
  <c r="S16" i="1"/>
  <c r="S15" i="8" s="1"/>
  <c r="M16" i="8"/>
  <c r="S17" i="1"/>
  <c r="S16" i="8" s="1"/>
  <c r="I18" i="8"/>
  <c r="M18" i="8"/>
  <c r="Q18" i="8"/>
  <c r="S19" i="1"/>
  <c r="S18" i="8" s="1"/>
  <c r="L19" i="8"/>
  <c r="P19" i="8"/>
  <c r="S20" i="1"/>
  <c r="S19" i="8" s="1"/>
  <c r="G20" i="8"/>
  <c r="T20" i="8" s="1"/>
  <c r="J20" i="8"/>
  <c r="M20" i="8"/>
  <c r="N20" i="8"/>
  <c r="O20" i="8"/>
  <c r="Q20" i="8"/>
  <c r="S21" i="1"/>
  <c r="S20" i="8" s="1"/>
  <c r="J23" i="8"/>
  <c r="K23" i="8"/>
  <c r="N23" i="8"/>
  <c r="O23" i="8"/>
  <c r="R23" i="8"/>
  <c r="S24" i="1"/>
  <c r="S23" i="8" s="1"/>
  <c r="H25" i="8"/>
  <c r="I25" i="8"/>
  <c r="L25" i="8"/>
  <c r="M25" i="8"/>
  <c r="P25" i="8"/>
  <c r="Q25" i="8"/>
  <c r="R25" i="8"/>
  <c r="S26" i="1"/>
  <c r="S25" i="8" s="1"/>
  <c r="J26" i="8"/>
  <c r="K26" i="8"/>
  <c r="N26" i="8"/>
  <c r="O26" i="8"/>
  <c r="S27" i="1"/>
  <c r="S26" i="8" s="1"/>
  <c r="I27" i="8"/>
  <c r="L27" i="8"/>
  <c r="M27" i="8"/>
  <c r="N27" i="8"/>
  <c r="P27" i="8"/>
  <c r="Q27" i="8"/>
  <c r="S28" i="1"/>
  <c r="S27" i="8" s="1"/>
  <c r="H28" i="8"/>
  <c r="J28" i="8"/>
  <c r="K28" i="8"/>
  <c r="L28" i="8"/>
  <c r="N28" i="8"/>
  <c r="O28" i="8"/>
  <c r="R28" i="8"/>
  <c r="S29" i="1"/>
  <c r="H29" i="8"/>
  <c r="I29" i="8"/>
  <c r="L29" i="8"/>
  <c r="M29" i="8"/>
  <c r="P29" i="8"/>
  <c r="Q29" i="8"/>
  <c r="S30" i="1"/>
  <c r="S29" i="8" s="1"/>
  <c r="V31" i="1"/>
  <c r="H30" i="8"/>
  <c r="J30" i="8"/>
  <c r="K30" i="8"/>
  <c r="N30" i="8"/>
  <c r="O30" i="8"/>
  <c r="S31" i="1"/>
  <c r="S30" i="8" s="1"/>
  <c r="G31" i="8"/>
  <c r="U31" i="8" s="1"/>
  <c r="H31" i="8"/>
  <c r="I31" i="8"/>
  <c r="L31" i="8"/>
  <c r="M31" i="8"/>
  <c r="P31" i="8"/>
  <c r="Q31" i="8"/>
  <c r="S32" i="1"/>
  <c r="S31" i="8" s="1"/>
  <c r="G33" i="8"/>
  <c r="U33" i="8" s="1"/>
  <c r="J33" i="8"/>
  <c r="K33" i="8"/>
  <c r="N33" i="8"/>
  <c r="O33" i="8"/>
  <c r="P33" i="8"/>
  <c r="R33" i="8"/>
  <c r="S34" i="1"/>
  <c r="S33" i="8" s="1"/>
  <c r="U37" i="1"/>
  <c r="U38" i="1" s="1"/>
  <c r="V47" i="1"/>
  <c r="D53" i="1"/>
  <c r="D49" i="8" s="1"/>
  <c r="B1" i="4"/>
  <c r="B2" i="4"/>
  <c r="T3" i="4"/>
  <c r="G5" i="4"/>
  <c r="G15" i="1" s="1"/>
  <c r="V15" i="1" s="1"/>
  <c r="H5" i="4"/>
  <c r="H15" i="1" s="1"/>
  <c r="I5" i="4"/>
  <c r="J5" i="4"/>
  <c r="K5" i="4"/>
  <c r="K15" i="1" s="1"/>
  <c r="L5" i="4"/>
  <c r="L15" i="1" s="1"/>
  <c r="M5" i="4"/>
  <c r="N5" i="4"/>
  <c r="N15" i="1" s="1"/>
  <c r="O5" i="4"/>
  <c r="P5" i="4"/>
  <c r="P15" i="1" s="1"/>
  <c r="P14" i="8" s="1"/>
  <c r="Q5" i="4"/>
  <c r="Q15" i="1" s="1"/>
  <c r="Q14" i="8" s="1"/>
  <c r="R5" i="4"/>
  <c r="S5" i="4"/>
  <c r="S15" i="1" s="1"/>
  <c r="S14" i="8" s="1"/>
  <c r="U9" i="4"/>
  <c r="U10" i="4"/>
  <c r="G11" i="4"/>
  <c r="H11" i="4"/>
  <c r="H18" i="1" s="1"/>
  <c r="H17" i="8" s="1"/>
  <c r="I11" i="4"/>
  <c r="I18" i="1" s="1"/>
  <c r="I17" i="8" s="1"/>
  <c r="J11" i="4"/>
  <c r="J18" i="1" s="1"/>
  <c r="J17" i="8" s="1"/>
  <c r="K11" i="4"/>
  <c r="K18" i="1" s="1"/>
  <c r="K17" i="8" s="1"/>
  <c r="L11" i="4"/>
  <c r="M11" i="4"/>
  <c r="M18" i="1" s="1"/>
  <c r="M17" i="8" s="1"/>
  <c r="N11" i="4"/>
  <c r="N18" i="1" s="1"/>
  <c r="N17" i="8" s="1"/>
  <c r="O11" i="4"/>
  <c r="O18" i="1" s="1"/>
  <c r="O17" i="8" s="1"/>
  <c r="P11" i="4"/>
  <c r="P18" i="1" s="1"/>
  <c r="P17" i="8" s="1"/>
  <c r="Q11" i="4"/>
  <c r="Q18" i="1" s="1"/>
  <c r="Q17" i="8" s="1"/>
  <c r="R11" i="4"/>
  <c r="R18" i="1" s="1"/>
  <c r="R17" i="8" s="1"/>
  <c r="S11" i="4"/>
  <c r="S18" i="1" s="1"/>
  <c r="S17" i="8" s="1"/>
  <c r="T11" i="4"/>
  <c r="U28" i="4"/>
  <c r="U29" i="4"/>
  <c r="U30" i="4"/>
  <c r="G31" i="4"/>
  <c r="H31" i="4"/>
  <c r="H22" i="1" s="1"/>
  <c r="H21" i="8" s="1"/>
  <c r="I31" i="4"/>
  <c r="I22" i="1" s="1"/>
  <c r="I21" i="8" s="1"/>
  <c r="J31" i="4"/>
  <c r="J22" i="1" s="1"/>
  <c r="J21" i="8" s="1"/>
  <c r="K31" i="4"/>
  <c r="K22" i="1" s="1"/>
  <c r="L31" i="4"/>
  <c r="L22" i="1" s="1"/>
  <c r="L21" i="8" s="1"/>
  <c r="M31" i="4"/>
  <c r="M22" i="1" s="1"/>
  <c r="M21" i="8" s="1"/>
  <c r="N31" i="4"/>
  <c r="N22" i="1" s="1"/>
  <c r="N21" i="8" s="1"/>
  <c r="O31" i="4"/>
  <c r="O22" i="1" s="1"/>
  <c r="O21" i="8" s="1"/>
  <c r="P31" i="4"/>
  <c r="P22" i="1" s="1"/>
  <c r="P21" i="8" s="1"/>
  <c r="Q31" i="4"/>
  <c r="Q22" i="1" s="1"/>
  <c r="Q21" i="8" s="1"/>
  <c r="R31" i="4"/>
  <c r="R22" i="1" s="1"/>
  <c r="R21" i="8" s="1"/>
  <c r="S31" i="4"/>
  <c r="S22" i="1" s="1"/>
  <c r="S21" i="8" s="1"/>
  <c r="T31" i="4"/>
  <c r="G51" i="4"/>
  <c r="G23" i="1" s="1"/>
  <c r="G22" i="8" s="1"/>
  <c r="H51" i="4"/>
  <c r="I51" i="4"/>
  <c r="I23" i="1" s="1"/>
  <c r="J51" i="4"/>
  <c r="J23" i="1" s="1"/>
  <c r="J22" i="8" s="1"/>
  <c r="K51" i="4"/>
  <c r="K23" i="1" s="1"/>
  <c r="K22" i="8" s="1"/>
  <c r="L51" i="4"/>
  <c r="L23" i="1" s="1"/>
  <c r="L22" i="8" s="1"/>
  <c r="M51" i="4"/>
  <c r="M23" i="1" s="1"/>
  <c r="M22" i="8" s="1"/>
  <c r="N51" i="4"/>
  <c r="N23" i="1" s="1"/>
  <c r="N22" i="8" s="1"/>
  <c r="O51" i="4"/>
  <c r="O23" i="1" s="1"/>
  <c r="O22" i="8" s="1"/>
  <c r="P51" i="4"/>
  <c r="P23" i="1" s="1"/>
  <c r="Q51" i="4"/>
  <c r="Q23" i="1" s="1"/>
  <c r="Q22" i="8" s="1"/>
  <c r="R51" i="4"/>
  <c r="R23" i="1" s="1"/>
  <c r="R22" i="8" s="1"/>
  <c r="S51" i="4"/>
  <c r="S23" i="1" s="1"/>
  <c r="S22" i="8" s="1"/>
  <c r="U52" i="4"/>
  <c r="U54" i="4"/>
  <c r="G55" i="4"/>
  <c r="G25" i="1" s="1"/>
  <c r="H55" i="4"/>
  <c r="H25" i="1" s="1"/>
  <c r="H24" i="8" s="1"/>
  <c r="I55" i="4"/>
  <c r="I25" i="1" s="1"/>
  <c r="I24" i="8" s="1"/>
  <c r="J55" i="4"/>
  <c r="J25" i="1" s="1"/>
  <c r="J24" i="8" s="1"/>
  <c r="K55" i="4"/>
  <c r="K25" i="1" s="1"/>
  <c r="L55" i="4"/>
  <c r="L25" i="1"/>
  <c r="L24" i="8" s="1"/>
  <c r="M55" i="4"/>
  <c r="N55" i="4"/>
  <c r="N25" i="1" s="1"/>
  <c r="N24" i="8" s="1"/>
  <c r="O55" i="4"/>
  <c r="O25" i="1" s="1"/>
  <c r="O24" i="8"/>
  <c r="P55" i="4"/>
  <c r="P25" i="1" s="1"/>
  <c r="P24" i="8" s="1"/>
  <c r="Q55" i="4"/>
  <c r="Q25" i="1" s="1"/>
  <c r="Q24" i="8" s="1"/>
  <c r="R55" i="4"/>
  <c r="R25" i="1" s="1"/>
  <c r="R24" i="8" s="1"/>
  <c r="S55" i="4"/>
  <c r="S25" i="1" s="1"/>
  <c r="S24" i="8" s="1"/>
  <c r="U56" i="4"/>
  <c r="U58" i="4"/>
  <c r="U59" i="4"/>
  <c r="U60" i="4"/>
  <c r="U61" i="4"/>
  <c r="U62" i="4"/>
  <c r="U63" i="4"/>
  <c r="U64" i="4"/>
  <c r="G65" i="4"/>
  <c r="G33" i="1" s="1"/>
  <c r="H65" i="4"/>
  <c r="H33" i="1" s="1"/>
  <c r="H32" i="8" s="1"/>
  <c r="I65" i="4"/>
  <c r="I33" i="1" s="1"/>
  <c r="I32" i="8" s="1"/>
  <c r="J65" i="4"/>
  <c r="J33" i="1" s="1"/>
  <c r="J32" i="8" s="1"/>
  <c r="K65" i="4"/>
  <c r="K33" i="1" s="1"/>
  <c r="K32" i="8" s="1"/>
  <c r="L65" i="4"/>
  <c r="L33" i="1" s="1"/>
  <c r="L32" i="8" s="1"/>
  <c r="M65" i="4"/>
  <c r="M33" i="1" s="1"/>
  <c r="M32" i="8" s="1"/>
  <c r="N65" i="4"/>
  <c r="O65" i="4"/>
  <c r="O33" i="1" s="1"/>
  <c r="O32" i="8" s="1"/>
  <c r="P65" i="4"/>
  <c r="P33" i="1" s="1"/>
  <c r="P32" i="8" s="1"/>
  <c r="Q65" i="4"/>
  <c r="Q33" i="1" s="1"/>
  <c r="Q32" i="8" s="1"/>
  <c r="R65" i="4"/>
  <c r="R33" i="1" s="1"/>
  <c r="R32" i="8" s="1"/>
  <c r="S65" i="4"/>
  <c r="S33" i="1" s="1"/>
  <c r="S32" i="8" s="1"/>
  <c r="T65" i="4"/>
  <c r="U75" i="4"/>
  <c r="G76" i="4"/>
  <c r="G35" i="1" s="1"/>
  <c r="V35" i="1" s="1"/>
  <c r="H76" i="4"/>
  <c r="H35" i="1" s="1"/>
  <c r="H34" i="8" s="1"/>
  <c r="I76" i="4"/>
  <c r="J76" i="4"/>
  <c r="J35" i="1" s="1"/>
  <c r="J34" i="8" s="1"/>
  <c r="K76" i="4"/>
  <c r="K35" i="1" s="1"/>
  <c r="K34" i="8" s="1"/>
  <c r="L76" i="4"/>
  <c r="L35" i="1" s="1"/>
  <c r="L34" i="8" s="1"/>
  <c r="M76" i="4"/>
  <c r="M35" i="1" s="1"/>
  <c r="M34" i="8" s="1"/>
  <c r="N76" i="4"/>
  <c r="N35" i="1" s="1"/>
  <c r="N34" i="8" s="1"/>
  <c r="O76" i="4"/>
  <c r="O35" i="1" s="1"/>
  <c r="O34" i="8" s="1"/>
  <c r="P76" i="4"/>
  <c r="P35" i="1" s="1"/>
  <c r="P34" i="8" s="1"/>
  <c r="Q76" i="4"/>
  <c r="Q35" i="1" s="1"/>
  <c r="Q34" i="8" s="1"/>
  <c r="R76" i="4"/>
  <c r="R35" i="1" s="1"/>
  <c r="R34" i="8" s="1"/>
  <c r="S76" i="4"/>
  <c r="S35" i="1" s="1"/>
  <c r="T76" i="4"/>
  <c r="G81" i="4"/>
  <c r="G36" i="1" s="1"/>
  <c r="H81" i="4"/>
  <c r="H36" i="1" s="1"/>
  <c r="H35" i="8" s="1"/>
  <c r="I81" i="4"/>
  <c r="I36" i="1" s="1"/>
  <c r="I35" i="8" s="1"/>
  <c r="J81" i="4"/>
  <c r="K81" i="4"/>
  <c r="L81" i="4"/>
  <c r="L36" i="1" s="1"/>
  <c r="L35" i="8" s="1"/>
  <c r="M81" i="4"/>
  <c r="M36" i="1" s="1"/>
  <c r="M35" i="8" s="1"/>
  <c r="N81" i="4"/>
  <c r="N36" i="1" s="1"/>
  <c r="N35" i="8" s="1"/>
  <c r="O81" i="4"/>
  <c r="O36" i="1" s="1"/>
  <c r="O35" i="8" s="1"/>
  <c r="P81" i="4"/>
  <c r="P36" i="1" s="1"/>
  <c r="P35" i="8" s="1"/>
  <c r="Q81" i="4"/>
  <c r="Q36" i="1" s="1"/>
  <c r="Q35" i="8" s="1"/>
  <c r="R81" i="4"/>
  <c r="R36" i="1"/>
  <c r="R35" i="8" s="1"/>
  <c r="S81" i="4"/>
  <c r="S36" i="1" s="1"/>
  <c r="S35" i="8" s="1"/>
  <c r="T81" i="4"/>
  <c r="B2" i="2"/>
  <c r="R2" i="2"/>
  <c r="B4" i="2"/>
  <c r="F4" i="2"/>
  <c r="R4" i="2"/>
  <c r="B6" i="2"/>
  <c r="R6" i="2"/>
  <c r="B8" i="2"/>
  <c r="S8" i="2"/>
  <c r="T10" i="2"/>
  <c r="R12" i="2"/>
  <c r="T12" i="2"/>
  <c r="R13" i="2"/>
  <c r="T13" i="2"/>
  <c r="R14" i="2"/>
  <c r="T14" i="2"/>
  <c r="R15" i="2"/>
  <c r="T15" i="2"/>
  <c r="R16" i="2"/>
  <c r="T16" i="2"/>
  <c r="R17" i="2"/>
  <c r="T17" i="2"/>
  <c r="R18" i="2"/>
  <c r="T18" i="2"/>
  <c r="R19" i="2"/>
  <c r="T19" i="2"/>
  <c r="R20" i="2"/>
  <c r="T20" i="2"/>
  <c r="R21" i="2"/>
  <c r="T21" i="2"/>
  <c r="R22" i="2"/>
  <c r="T22" i="2"/>
  <c r="R23" i="2"/>
  <c r="T23" i="2"/>
  <c r="R24" i="2"/>
  <c r="T24" i="2"/>
  <c r="R25" i="2"/>
  <c r="T25" i="2"/>
  <c r="R26" i="2"/>
  <c r="T26" i="2"/>
  <c r="R27" i="2"/>
  <c r="T27" i="2"/>
  <c r="R28" i="2"/>
  <c r="T28" i="2"/>
  <c r="R29" i="2"/>
  <c r="T29" i="2"/>
  <c r="R30" i="2"/>
  <c r="T30" i="2"/>
  <c r="R31" i="2"/>
  <c r="T31" i="2"/>
  <c r="R32" i="2"/>
  <c r="T32" i="2"/>
  <c r="R33" i="2"/>
  <c r="T33" i="2"/>
  <c r="R34" i="2"/>
  <c r="R42" i="2" s="1"/>
  <c r="T34" i="2"/>
  <c r="T42" i="2" s="1"/>
  <c r="R35" i="2"/>
  <c r="T35" i="2"/>
  <c r="R36" i="2"/>
  <c r="T36" i="2"/>
  <c r="R37" i="2"/>
  <c r="T37" i="2"/>
  <c r="R38" i="2"/>
  <c r="T38" i="2"/>
  <c r="R39" i="2"/>
  <c r="T39" i="2"/>
  <c r="G42" i="2"/>
  <c r="H42" i="2"/>
  <c r="I42" i="2"/>
  <c r="J42" i="2"/>
  <c r="K42" i="2"/>
  <c r="L42" i="2"/>
  <c r="M42" i="2"/>
  <c r="N42" i="2"/>
  <c r="O42" i="2"/>
  <c r="P42" i="2"/>
  <c r="Q42" i="2"/>
  <c r="S42" i="2"/>
  <c r="F43" i="2"/>
  <c r="G43" i="2"/>
  <c r="H43" i="2"/>
  <c r="I43" i="2"/>
  <c r="J43" i="2"/>
  <c r="K43" i="2"/>
  <c r="L43" i="2"/>
  <c r="M43" i="2"/>
  <c r="N43" i="2"/>
  <c r="O43" i="2"/>
  <c r="P43" i="2"/>
  <c r="Q43" i="2"/>
  <c r="S41" i="1"/>
  <c r="S43" i="2"/>
  <c r="C1" i="6"/>
  <c r="C2" i="6"/>
  <c r="F4" i="6"/>
  <c r="E1" i="3"/>
  <c r="E2" i="3"/>
  <c r="S47" i="8"/>
  <c r="R34" i="9"/>
  <c r="R42" i="9" s="1"/>
  <c r="E42" i="9"/>
  <c r="S34" i="9"/>
  <c r="S42" i="9" s="1"/>
  <c r="S24" i="9"/>
  <c r="S20" i="9"/>
  <c r="S18" i="9"/>
  <c r="S51" i="8"/>
  <c r="S15" i="9"/>
  <c r="V21" i="1"/>
  <c r="V19" i="1"/>
  <c r="P16" i="8"/>
  <c r="V29" i="1"/>
  <c r="T33" i="8"/>
  <c r="S38" i="9"/>
  <c r="H27" i="8"/>
  <c r="G19" i="8"/>
  <c r="U19" i="8" s="1"/>
  <c r="V20" i="1"/>
  <c r="R16" i="8"/>
  <c r="R30" i="9"/>
  <c r="S30" i="9"/>
  <c r="S27" i="9"/>
  <c r="S19" i="9"/>
  <c r="S32" i="9"/>
  <c r="S21" i="9"/>
  <c r="Q92" i="4"/>
  <c r="G27" i="8"/>
  <c r="U27" i="8" s="1"/>
  <c r="V28" i="1"/>
  <c r="V34" i="1"/>
  <c r="R39" i="9"/>
  <c r="S39" i="9"/>
  <c r="V23" i="1"/>
  <c r="T27" i="8"/>
  <c r="S40" i="8"/>
  <c r="S25" i="9"/>
  <c r="U15" i="8"/>
  <c r="T15" i="8"/>
  <c r="V24" i="1"/>
  <c r="V16" i="1"/>
  <c r="H14" i="8"/>
  <c r="R17" i="9"/>
  <c r="S34" i="8"/>
  <c r="N92" i="4"/>
  <c r="K14" i="8"/>
  <c r="N14" i="8"/>
  <c r="S41" i="2"/>
  <c r="V40" i="8" s="1"/>
  <c r="G14" i="8" l="1"/>
  <c r="U14" i="8" s="1"/>
  <c r="V25" i="1"/>
  <c r="G24" i="8"/>
  <c r="T24" i="8" s="1"/>
  <c r="G26" i="8"/>
  <c r="U26" i="8" s="1"/>
  <c r="T92" i="4"/>
  <c r="J43" i="9"/>
  <c r="J41" i="9" s="1"/>
  <c r="S51" i="1"/>
  <c r="G51" i="1"/>
  <c r="T51" i="1" s="1"/>
  <c r="G40" i="8"/>
  <c r="S39" i="3"/>
  <c r="T28" i="3"/>
  <c r="S28" i="3"/>
  <c r="K21" i="3"/>
  <c r="N21" i="3"/>
  <c r="J21" i="3"/>
  <c r="L21" i="3"/>
  <c r="O21" i="3"/>
  <c r="R21" i="3"/>
  <c r="Q21" i="3"/>
  <c r="I21" i="3"/>
  <c r="M21" i="3"/>
  <c r="P21" i="3"/>
  <c r="I46" i="2"/>
  <c r="L46" i="2"/>
  <c r="N46" i="2"/>
  <c r="P46" i="2"/>
  <c r="V47" i="8"/>
  <c r="S22" i="3"/>
  <c r="U30" i="8"/>
  <c r="T30" i="8"/>
  <c r="L14" i="8"/>
  <c r="I15" i="1"/>
  <c r="I14" i="8" s="1"/>
  <c r="I92" i="4"/>
  <c r="R35" i="9"/>
  <c r="H46" i="2"/>
  <c r="M15" i="1"/>
  <c r="M14" i="8" s="1"/>
  <c r="M92" i="4"/>
  <c r="N51" i="1"/>
  <c r="T14" i="8"/>
  <c r="M51" i="1"/>
  <c r="G29" i="8"/>
  <c r="V30" i="1"/>
  <c r="U20" i="8"/>
  <c r="S37" i="9"/>
  <c r="T18" i="8"/>
  <c r="G22" i="1"/>
  <c r="U31" i="4"/>
  <c r="L18" i="1"/>
  <c r="L17" i="8" s="1"/>
  <c r="L92" i="4"/>
  <c r="O15" i="1"/>
  <c r="O92" i="4"/>
  <c r="R29" i="9"/>
  <c r="S29" i="9"/>
  <c r="V36" i="8"/>
  <c r="V37" i="8" s="1"/>
  <c r="V39" i="8" s="1"/>
  <c r="V41" i="8" s="1"/>
  <c r="T31" i="1"/>
  <c r="BB31" i="1" s="1"/>
  <c r="I30" i="8"/>
  <c r="G46" i="2"/>
  <c r="T31" i="8"/>
  <c r="K46" i="2"/>
  <c r="T22" i="8"/>
  <c r="U22" i="8"/>
  <c r="G18" i="1"/>
  <c r="G37" i="1" s="1"/>
  <c r="U11" i="4"/>
  <c r="T26" i="8"/>
  <c r="D6" i="5"/>
  <c r="P43" i="9"/>
  <c r="P41" i="9" s="1"/>
  <c r="M46" i="2"/>
  <c r="Q37" i="1"/>
  <c r="S37" i="1"/>
  <c r="S38" i="1" s="1"/>
  <c r="P51" i="1"/>
  <c r="U24" i="8"/>
  <c r="I51" i="1"/>
  <c r="H51" i="1"/>
  <c r="R43" i="2"/>
  <c r="R41" i="2" s="1"/>
  <c r="J36" i="1"/>
  <c r="J35" i="8" s="1"/>
  <c r="U81" i="4"/>
  <c r="U76" i="4"/>
  <c r="I35" i="1"/>
  <c r="L36" i="8"/>
  <c r="J15" i="1"/>
  <c r="J92" i="4"/>
  <c r="V18" i="1"/>
  <c r="T18" i="1"/>
  <c r="BB18" i="1" s="1"/>
  <c r="K29" i="8"/>
  <c r="T30" i="1"/>
  <c r="BB30" i="1" s="1"/>
  <c r="G17" i="8"/>
  <c r="T26" i="1"/>
  <c r="BB26" i="1" s="1"/>
  <c r="V36" i="1"/>
  <c r="G35" i="8"/>
  <c r="V33" i="1"/>
  <c r="G32" i="8"/>
  <c r="H23" i="1"/>
  <c r="H22" i="8" s="1"/>
  <c r="H92" i="4"/>
  <c r="S22" i="9"/>
  <c r="R22" i="9"/>
  <c r="F43" i="9"/>
  <c r="F41" i="9" s="1"/>
  <c r="O43" i="9"/>
  <c r="O41" i="9" s="1"/>
  <c r="K43" i="9"/>
  <c r="K41" i="9" s="1"/>
  <c r="G43" i="9"/>
  <c r="G41" i="9" s="1"/>
  <c r="M43" i="9"/>
  <c r="M41" i="9" s="1"/>
  <c r="I43" i="9"/>
  <c r="I41" i="9" s="1"/>
  <c r="E43" i="9"/>
  <c r="E41" i="9" s="1"/>
  <c r="S12" i="9"/>
  <c r="R12" i="9"/>
  <c r="G16" i="8"/>
  <c r="V17" i="1"/>
  <c r="T17" i="1"/>
  <c r="BB17" i="1" s="1"/>
  <c r="G25" i="8"/>
  <c r="V26" i="1"/>
  <c r="U28" i="8"/>
  <c r="T28" i="8"/>
  <c r="T34" i="1"/>
  <c r="BB34" i="1" s="1"/>
  <c r="I16" i="8"/>
  <c r="K18" i="8"/>
  <c r="T19" i="1"/>
  <c r="BB19" i="1" s="1"/>
  <c r="H19" i="8"/>
  <c r="F5" i="6"/>
  <c r="U40" i="1"/>
  <c r="R24" i="101"/>
  <c r="T60" i="1" s="1"/>
  <c r="U41" i="1"/>
  <c r="Q24" i="101"/>
  <c r="F46" i="2"/>
  <c r="J40" i="8"/>
  <c r="R51" i="1"/>
  <c r="L51" i="1"/>
  <c r="K51" i="1"/>
  <c r="O51" i="1"/>
  <c r="J51" i="1"/>
  <c r="Q51" i="1"/>
  <c r="T43" i="2"/>
  <c r="T41" i="2" s="1"/>
  <c r="K36" i="1"/>
  <c r="K37" i="1" s="1"/>
  <c r="K92" i="4"/>
  <c r="I22" i="8"/>
  <c r="M25" i="1"/>
  <c r="U55" i="4"/>
  <c r="J14" i="8"/>
  <c r="J36" i="8" s="1"/>
  <c r="Q36" i="8"/>
  <c r="U7" i="3"/>
  <c r="U17" i="3" s="1"/>
  <c r="U18" i="3"/>
  <c r="K24" i="8"/>
  <c r="P22" i="8"/>
  <c r="P36" i="8" s="1"/>
  <c r="P37" i="1"/>
  <c r="R15" i="8"/>
  <c r="T16" i="1"/>
  <c r="BB16" i="1" s="1"/>
  <c r="R20" i="8"/>
  <c r="T21" i="1"/>
  <c r="BB21" i="1" s="1"/>
  <c r="J46" i="2"/>
  <c r="E46" i="2"/>
  <c r="O46" i="2"/>
  <c r="P92" i="4"/>
  <c r="K21" i="8"/>
  <c r="T22" i="1"/>
  <c r="BB22" i="1" s="1"/>
  <c r="R15" i="1"/>
  <c r="U5" i="4"/>
  <c r="R92" i="4"/>
  <c r="Q43" i="9"/>
  <c r="Q41" i="9" s="1"/>
  <c r="H43" i="9"/>
  <c r="H41" i="9" s="1"/>
  <c r="G92" i="4"/>
  <c r="U51" i="4"/>
  <c r="T19" i="8"/>
  <c r="G34" i="8"/>
  <c r="T33" i="1"/>
  <c r="BB33" i="1" s="1"/>
  <c r="S28" i="8"/>
  <c r="S36" i="8" s="1"/>
  <c r="T29" i="1"/>
  <c r="BB29" i="1" s="1"/>
  <c r="T43" i="9"/>
  <c r="T41" i="9" s="1"/>
  <c r="N43" i="9"/>
  <c r="N41" i="9" s="1"/>
  <c r="L43" i="9"/>
  <c r="L41" i="9" s="1"/>
  <c r="M19" i="8"/>
  <c r="T20" i="1"/>
  <c r="BB20" i="1" s="1"/>
  <c r="U65" i="4"/>
  <c r="N33" i="1"/>
  <c r="T24" i="1"/>
  <c r="BB24" i="1" s="1"/>
  <c r="G23" i="8"/>
  <c r="T28" i="1"/>
  <c r="BB28" i="1" s="1"/>
  <c r="V32" i="1"/>
  <c r="T32" i="1"/>
  <c r="BB32" i="1" s="1"/>
  <c r="T27" i="1"/>
  <c r="BB27" i="1" s="1"/>
  <c r="S92" i="4"/>
  <c r="S43" i="9" l="1"/>
  <c r="S41" i="9" s="1"/>
  <c r="R43" i="9"/>
  <c r="R41" i="9" s="1"/>
  <c r="H22" i="3"/>
  <c r="H48" i="1" s="1"/>
  <c r="H47" i="8" s="1"/>
  <c r="Q22" i="3"/>
  <c r="Q48" i="1" s="1"/>
  <c r="O22" i="3"/>
  <c r="O48" i="1" s="1"/>
  <c r="J22" i="3"/>
  <c r="J48" i="1" s="1"/>
  <c r="I22" i="3"/>
  <c r="I48" i="1" s="1"/>
  <c r="R22" i="3"/>
  <c r="R48" i="1" s="1"/>
  <c r="L22" i="3"/>
  <c r="L48" i="1" s="1"/>
  <c r="S40" i="3"/>
  <c r="N22" i="3"/>
  <c r="N48" i="1" s="1"/>
  <c r="M22" i="3"/>
  <c r="M48" i="1" s="1"/>
  <c r="K22" i="3"/>
  <c r="K48" i="1" s="1"/>
  <c r="U21" i="3"/>
  <c r="U22" i="3" s="1"/>
  <c r="P22" i="3"/>
  <c r="P48" i="1" s="1"/>
  <c r="T23" i="1"/>
  <c r="BB23" i="1" s="1"/>
  <c r="U29" i="8"/>
  <c r="T29" i="8"/>
  <c r="L37" i="1"/>
  <c r="H36" i="8"/>
  <c r="H37" i="8" s="1"/>
  <c r="H39" i="8" s="1"/>
  <c r="H41" i="8" s="1"/>
  <c r="S40" i="1"/>
  <c r="S42" i="1" s="1"/>
  <c r="H37" i="1"/>
  <c r="H38" i="1" s="1"/>
  <c r="H40" i="1" s="1"/>
  <c r="H42" i="1" s="1"/>
  <c r="I37" i="1"/>
  <c r="G38" i="1"/>
  <c r="G40" i="1" s="1"/>
  <c r="G42" i="1" s="1"/>
  <c r="O14" i="8"/>
  <c r="O36" i="8" s="1"/>
  <c r="O37" i="8" s="1"/>
  <c r="O39" i="8" s="1"/>
  <c r="O41" i="8" s="1"/>
  <c r="O37" i="1"/>
  <c r="G21" i="8"/>
  <c r="V22" i="1"/>
  <c r="V37" i="1" s="1"/>
  <c r="V38" i="1" s="1"/>
  <c r="V40" i="1" s="1"/>
  <c r="U40" i="8"/>
  <c r="T41" i="1"/>
  <c r="BB41" i="1" s="1"/>
  <c r="U32" i="8"/>
  <c r="T32" i="8"/>
  <c r="J37" i="1"/>
  <c r="J38" i="1" s="1"/>
  <c r="J40" i="1" s="1"/>
  <c r="J42" i="1" s="1"/>
  <c r="Q38" i="1"/>
  <c r="Q40" i="1" s="1"/>
  <c r="Q42" i="1" s="1"/>
  <c r="L37" i="8"/>
  <c r="L39" i="8" s="1"/>
  <c r="L41" i="8" s="1"/>
  <c r="I38" i="1"/>
  <c r="T16" i="8"/>
  <c r="U16" i="8"/>
  <c r="U35" i="8"/>
  <c r="T35" i="8"/>
  <c r="T17" i="8"/>
  <c r="U17" i="8"/>
  <c r="I34" i="8"/>
  <c r="I36" i="8" s="1"/>
  <c r="I37" i="8" s="1"/>
  <c r="I39" i="8" s="1"/>
  <c r="I41" i="8" s="1"/>
  <c r="T35" i="1"/>
  <c r="BB35" i="1" s="1"/>
  <c r="T25" i="8"/>
  <c r="U25" i="8"/>
  <c r="U42" i="1"/>
  <c r="D48" i="1" s="1"/>
  <c r="S37" i="8"/>
  <c r="S39" i="8" s="1"/>
  <c r="S41" i="8" s="1"/>
  <c r="K38" i="1"/>
  <c r="K40" i="1" s="1"/>
  <c r="K42" i="1" s="1"/>
  <c r="Q37" i="8"/>
  <c r="Q39" i="8" s="1"/>
  <c r="Q41" i="8" s="1"/>
  <c r="M24" i="8"/>
  <c r="M36" i="8" s="1"/>
  <c r="M37" i="1"/>
  <c r="V41" i="1"/>
  <c r="T40" i="8"/>
  <c r="N32" i="8"/>
  <c r="N36" i="8" s="1"/>
  <c r="N37" i="1"/>
  <c r="R14" i="8"/>
  <c r="R36" i="8" s="1"/>
  <c r="R37" i="1"/>
  <c r="T25" i="1"/>
  <c r="BB25" i="1" s="1"/>
  <c r="T23" i="8"/>
  <c r="G36" i="8"/>
  <c r="U23" i="8"/>
  <c r="T34" i="8"/>
  <c r="U34" i="8"/>
  <c r="P38" i="1"/>
  <c r="P40" i="1" s="1"/>
  <c r="P42" i="1" s="1"/>
  <c r="J37" i="8"/>
  <c r="J39" i="8" s="1"/>
  <c r="J41" i="8" s="1"/>
  <c r="U92" i="4"/>
  <c r="P37" i="8"/>
  <c r="P39" i="8" s="1"/>
  <c r="P41" i="8" s="1"/>
  <c r="T15" i="1"/>
  <c r="K35" i="8"/>
  <c r="K36" i="8" s="1"/>
  <c r="T36" i="1"/>
  <c r="BB36" i="1" s="1"/>
  <c r="I40" i="1" l="1"/>
  <c r="I42" i="1" s="1"/>
  <c r="S41" i="3"/>
  <c r="I47" i="8"/>
  <c r="V48" i="1"/>
  <c r="T21" i="8"/>
  <c r="T36" i="8" s="1"/>
  <c r="T37" i="8" s="1"/>
  <c r="T39" i="8" s="1"/>
  <c r="T41" i="8" s="1"/>
  <c r="U21" i="8"/>
  <c r="U36" i="8" s="1"/>
  <c r="U37" i="8" s="1"/>
  <c r="U39" i="8" s="1"/>
  <c r="U41" i="8" s="1"/>
  <c r="O38" i="1"/>
  <c r="O40" i="1" s="1"/>
  <c r="O42" i="1" s="1"/>
  <c r="L38" i="1"/>
  <c r="L40" i="1" s="1"/>
  <c r="L42" i="1" s="1"/>
  <c r="V42" i="1"/>
  <c r="B48" i="1"/>
  <c r="B47" i="8" s="1"/>
  <c r="D47" i="8"/>
  <c r="C48" i="1"/>
  <c r="K37" i="8"/>
  <c r="K39" i="8" s="1"/>
  <c r="K41" i="8" s="1"/>
  <c r="M37" i="8"/>
  <c r="M39" i="8" s="1"/>
  <c r="M41" i="8" s="1"/>
  <c r="N37" i="8"/>
  <c r="N39" i="8" s="1"/>
  <c r="N41" i="8" s="1"/>
  <c r="G37" i="8"/>
  <c r="G39" i="8" s="1"/>
  <c r="G41" i="8" s="1"/>
  <c r="R38" i="1"/>
  <c r="R40" i="1" s="1"/>
  <c r="R42" i="1" s="1"/>
  <c r="M38" i="1"/>
  <c r="M40" i="1" s="1"/>
  <c r="M42" i="1" s="1"/>
  <c r="BB15" i="1"/>
  <c r="T37" i="1"/>
  <c r="R37" i="8"/>
  <c r="R39" i="8" s="1"/>
  <c r="R41" i="8" s="1"/>
  <c r="N38" i="1"/>
  <c r="N40" i="1" s="1"/>
  <c r="N42" i="1" s="1"/>
  <c r="G47" i="8" l="1"/>
  <c r="T47" i="8" s="1"/>
  <c r="H49" i="1"/>
  <c r="S42" i="3"/>
  <c r="I49" i="1"/>
  <c r="G49" i="1"/>
  <c r="T49" i="1" s="1"/>
  <c r="T48" i="1" s="1"/>
  <c r="U47" i="8" s="1"/>
  <c r="C47" i="8"/>
  <c r="J59" i="1"/>
  <c r="V59" i="1"/>
  <c r="T38" i="1"/>
  <c r="T40" i="1" s="1"/>
  <c r="T42" i="1" s="1"/>
  <c r="T59" i="1" s="1"/>
  <c r="S43" i="3" l="1"/>
  <c r="J47" i="8"/>
  <c r="J49" i="1"/>
  <c r="K59" i="1"/>
  <c r="S44" i="3" l="1"/>
  <c r="K47" i="8"/>
  <c r="K49" i="1"/>
  <c r="L49" i="1"/>
  <c r="S45" i="3" l="1"/>
  <c r="L47" i="8"/>
  <c r="S47" i="3" l="1"/>
  <c r="J47" i="3"/>
  <c r="M47" i="3"/>
  <c r="G47" i="3"/>
  <c r="O47" i="3"/>
  <c r="P47" i="3"/>
  <c r="Q47" i="3"/>
  <c r="I47" i="3"/>
  <c r="K47" i="3"/>
  <c r="R47" i="3"/>
  <c r="H47" i="3"/>
  <c r="L47" i="3"/>
  <c r="N47" i="3"/>
  <c r="M47" i="8"/>
  <c r="M49" i="1"/>
  <c r="S46" i="3"/>
  <c r="O46" i="3"/>
  <c r="L46" i="3"/>
  <c r="G46" i="3"/>
  <c r="H46" i="3"/>
  <c r="J46" i="3"/>
  <c r="J48" i="3" s="1"/>
  <c r="P46" i="3"/>
  <c r="R46" i="3"/>
  <c r="M46" i="3"/>
  <c r="I46" i="3"/>
  <c r="K46" i="3"/>
  <c r="N46" i="3"/>
  <c r="Q46" i="3"/>
  <c r="G48" i="3" l="1"/>
  <c r="O48" i="3"/>
  <c r="I48" i="3"/>
  <c r="K48" i="3"/>
  <c r="M48" i="3"/>
  <c r="N48" i="3"/>
  <c r="P48" i="3"/>
  <c r="L48" i="3"/>
  <c r="Q48" i="3"/>
  <c r="R48" i="3"/>
  <c r="H48" i="3"/>
  <c r="N47" i="8"/>
  <c r="N49" i="1"/>
  <c r="G56" i="1" l="1"/>
  <c r="V56" i="1" s="1"/>
  <c r="U55" i="1" s="1"/>
  <c r="R58" i="1" s="1"/>
  <c r="P56" i="1"/>
  <c r="Q56" i="1"/>
  <c r="H56" i="1"/>
  <c r="I56" i="1"/>
  <c r="L56" i="1"/>
  <c r="M56" i="1"/>
  <c r="K56" i="1"/>
  <c r="J56" i="1"/>
  <c r="N56" i="1"/>
  <c r="O56" i="1"/>
  <c r="O47" i="8"/>
  <c r="O49" i="1"/>
  <c r="P47" i="8"/>
  <c r="S52" i="3" l="1"/>
  <c r="R56" i="1"/>
  <c r="S56" i="1" s="1"/>
  <c r="N55" i="1"/>
  <c r="N51" i="8" s="1"/>
  <c r="L55" i="1"/>
  <c r="L51" i="8" s="1"/>
  <c r="M55" i="1"/>
  <c r="M51" i="8" s="1"/>
  <c r="K55" i="1"/>
  <c r="K51" i="8" s="1"/>
  <c r="P55" i="1"/>
  <c r="P51" i="8" s="1"/>
  <c r="I55" i="1"/>
  <c r="I51" i="8" s="1"/>
  <c r="Q55" i="1"/>
  <c r="Q51" i="8" s="1"/>
  <c r="O55" i="1"/>
  <c r="O51" i="8" s="1"/>
  <c r="R55" i="1"/>
  <c r="R51" i="8" s="1"/>
  <c r="H55" i="1"/>
  <c r="H51" i="8" s="1"/>
  <c r="V51" i="8"/>
  <c r="V53" i="8" s="1"/>
  <c r="V54" i="8" s="1"/>
  <c r="J12" i="1"/>
  <c r="G55" i="1"/>
  <c r="J55" i="1"/>
  <c r="J51" i="8" s="1"/>
  <c r="Q47" i="8"/>
  <c r="P49" i="1"/>
  <c r="G50" i="1" l="1"/>
  <c r="H50" i="1"/>
  <c r="S50" i="1"/>
  <c r="N50" i="1"/>
  <c r="M50" i="1"/>
  <c r="P50" i="1"/>
  <c r="V55" i="1"/>
  <c r="O58" i="1" s="1"/>
  <c r="Q50" i="1"/>
  <c r="J50" i="1"/>
  <c r="L50" i="1"/>
  <c r="I50" i="1"/>
  <c r="O50" i="1"/>
  <c r="K50" i="1"/>
  <c r="R50" i="1"/>
  <c r="G51" i="8"/>
  <c r="T51" i="8" s="1"/>
  <c r="T53" i="8" s="1"/>
  <c r="E11" i="8"/>
  <c r="I12" i="1"/>
  <c r="D11" i="8" s="1"/>
  <c r="Q49" i="1"/>
  <c r="R47" i="8"/>
  <c r="R49" i="1"/>
  <c r="S49" i="1"/>
  <c r="T50" i="1" l="1"/>
  <c r="T55" i="1" s="1"/>
  <c r="L59" i="1" s="1"/>
  <c r="U51" i="8" l="1"/>
  <c r="U54" i="8" s="1"/>
  <c r="T54" i="8"/>
  <c r="U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sumanishkalia</author>
  </authors>
  <commentList>
    <comment ref="S13" authorId="0" shapeId="0" xr:uid="{00000000-0006-0000-0200-000001000000}">
      <text>
        <r>
          <rPr>
            <b/>
            <sz val="8"/>
            <color indexed="81"/>
            <rFont val="Tahoma"/>
            <family val="2"/>
          </rPr>
          <t>Please utilize Final Column only to modify or Adjust previously submitted December Billing</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Kalia, Sumanish</author>
    <author>sumanishkalia</author>
  </authors>
  <commentList>
    <comment ref="Q10" authorId="0" shapeId="0" xr:uid="{00000000-0006-0000-0300-000001000000}">
      <text>
        <r>
          <rPr>
            <b/>
            <sz val="9"/>
            <color indexed="81"/>
            <rFont val="Tahoma"/>
            <family val="2"/>
          </rPr>
          <t>MC: Final can be used only if you have submitted a December Report. In that case please followup with your Service coordinator to unlock cells.</t>
        </r>
        <r>
          <rPr>
            <sz val="9"/>
            <color indexed="81"/>
            <rFont val="Tahoma"/>
            <family val="2"/>
          </rPr>
          <t xml:space="preserve">
</t>
        </r>
      </text>
    </comment>
    <comment ref="B15" authorId="1" shapeId="0" xr:uid="{00000000-0006-0000-0300-000002000000}">
      <text>
        <r>
          <rPr>
            <sz val="8"/>
            <color indexed="81"/>
            <rFont val="Tahoma"/>
            <family val="2"/>
          </rPr>
          <t xml:space="preserve">
UNITED WAY</t>
        </r>
      </text>
    </comment>
    <comment ref="B16" authorId="1" shapeId="0" xr:uid="{00000000-0006-0000-0300-000003000000}">
      <text>
        <r>
          <rPr>
            <sz val="8"/>
            <color indexed="81"/>
            <rFont val="Tahoma"/>
            <family val="2"/>
          </rPr>
          <t>5100-Other Counties Revenue</t>
        </r>
      </text>
    </comment>
    <comment ref="B18" authorId="1" shapeId="0" xr:uid="{00000000-0006-0000-0300-000004000000}">
      <text>
        <r>
          <rPr>
            <sz val="8"/>
            <color indexed="81"/>
            <rFont val="Tahoma"/>
            <family val="2"/>
          </rPr>
          <t xml:space="preserve">5115-Medicaid Revenue Other than TCM on </t>
        </r>
        <r>
          <rPr>
            <b/>
            <sz val="8"/>
            <color indexed="81"/>
            <rFont val="Tahoma"/>
            <family val="2"/>
          </rPr>
          <t>ACCRUAL BASIS</t>
        </r>
      </text>
    </comment>
    <comment ref="B23" authorId="1" shapeId="0" xr:uid="{00000000-0006-0000-0300-000005000000}">
      <text>
        <r>
          <rPr>
            <sz val="8"/>
            <color indexed="81"/>
            <rFont val="Tahoma"/>
            <family val="2"/>
          </rPr>
          <t>T19-HMO PPO revenue  accrual basis</t>
        </r>
        <r>
          <rPr>
            <sz val="8"/>
            <color indexed="81"/>
            <rFont val="Tahoma"/>
            <family val="2"/>
          </rPr>
          <t xml:space="preserve">
</t>
        </r>
      </text>
    </comment>
    <comment ref="B26" authorId="1" shapeId="0" xr:uid="{00000000-0006-0000-0300-000006000000}">
      <text>
        <r>
          <rPr>
            <sz val="8"/>
            <color indexed="81"/>
            <rFont val="Tahoma"/>
            <family val="2"/>
          </rPr>
          <t>6200-Private Pay Revenue only other than Parental Cost Share</t>
        </r>
      </text>
    </comment>
    <comment ref="B27" authorId="1" shapeId="0" xr:uid="{00000000-0006-0000-0300-000007000000}">
      <text>
        <r>
          <rPr>
            <sz val="8"/>
            <color indexed="81"/>
            <rFont val="Tahoma"/>
            <family val="2"/>
          </rPr>
          <t>6206-Private Insurance Revenue</t>
        </r>
      </text>
    </comment>
    <comment ref="B34" authorId="1" shapeId="0" xr:uid="{00000000-0006-0000-0300-000008000000}">
      <text>
        <r>
          <rPr>
            <sz val="8"/>
            <color indexed="81"/>
            <rFont val="Tahoma"/>
            <family val="2"/>
          </rPr>
          <t>DHHS Contract Revenue</t>
        </r>
      </text>
    </comment>
    <comment ref="B35" authorId="1" shapeId="0" xr:uid="{00000000-0006-0000-0300-000009000000}">
      <text>
        <r>
          <rPr>
            <sz val="8"/>
            <color indexed="81"/>
            <rFont val="Tahoma"/>
            <family val="2"/>
          </rPr>
          <t xml:space="preserve">TCM Revenue  </t>
        </r>
        <r>
          <rPr>
            <b/>
            <sz val="8"/>
            <color indexed="81"/>
            <rFont val="Tahoma"/>
            <family val="2"/>
          </rPr>
          <t>ACCRUAL BASIS</t>
        </r>
        <r>
          <rPr>
            <sz val="8"/>
            <color indexed="81"/>
            <rFont val="Tahoma"/>
            <family val="2"/>
          </rPr>
          <t xml:space="preserve"> of reported TCM Units</t>
        </r>
      </text>
    </comment>
    <comment ref="B36" authorId="1" shapeId="0" xr:uid="{00000000-0006-0000-0300-00000A000000}">
      <text>
        <r>
          <rPr>
            <sz val="8"/>
            <color indexed="81"/>
            <rFont val="Tahoma"/>
            <family val="2"/>
          </rPr>
          <t>Parental Cost Share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Milwaukee County</author>
    <author>Kalia, Sumanish</author>
  </authors>
  <commentList>
    <comment ref="F6" authorId="0" shapeId="0" xr:uid="{00000000-0006-0000-0400-000001000000}">
      <text>
        <r>
          <rPr>
            <b/>
            <sz val="8"/>
            <color indexed="81"/>
            <rFont val="Tahoma"/>
            <family val="2"/>
          </rPr>
          <t>Milwaukee County:</t>
        </r>
        <r>
          <rPr>
            <sz val="8"/>
            <color indexed="81"/>
            <rFont val="Tahoma"/>
            <family val="2"/>
          </rPr>
          <t xml:space="preserve">
If No approved rate fill "0"</t>
        </r>
      </text>
    </comment>
    <comment ref="E17" authorId="1" shapeId="0" xr:uid="{58F18419-2E2F-427B-9240-918C2065BEB7}">
      <text>
        <r>
          <rPr>
            <b/>
            <sz val="9"/>
            <color indexed="81"/>
            <rFont val="Tahoma"/>
            <family val="2"/>
          </rPr>
          <t xml:space="preserve">Enter Budgeted county units above or all county billable units here
</t>
        </r>
        <r>
          <rPr>
            <sz val="9"/>
            <color indexed="81"/>
            <rFont val="Tahoma"/>
            <family val="2"/>
          </rPr>
          <t xml:space="preserve">
</t>
        </r>
      </text>
    </comment>
    <comment ref="E21" authorId="1" shapeId="0" xr:uid="{5DB19D79-EDB0-4291-A7BA-5BFCAD2B2DC0}">
      <text>
        <r>
          <rPr>
            <b/>
            <sz val="9"/>
            <color indexed="81"/>
            <rFont val="Tahoma"/>
            <family val="2"/>
          </rPr>
          <t xml:space="preserve">Enter Budgetd units above or all non  county billable  units here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Kalia, Sumanish</author>
    <author>Milwaukee County</author>
  </authors>
  <commentList>
    <comment ref="S3" authorId="0" shapeId="0" xr:uid="{00000000-0006-0000-0500-000001000000}">
      <text>
        <r>
          <rPr>
            <b/>
            <sz val="9"/>
            <color indexed="81"/>
            <rFont val="Tahoma"/>
            <family val="2"/>
          </rPr>
          <t>MC: Final can be used only if you have submitted a December Report. In that case please followup with your Service coordinator to unlock cells.</t>
        </r>
        <r>
          <rPr>
            <sz val="9"/>
            <color indexed="81"/>
            <rFont val="Tahoma"/>
            <family val="2"/>
          </rPr>
          <t xml:space="preserve">
</t>
        </r>
      </text>
    </comment>
    <comment ref="G91" authorId="1" shapeId="0" xr:uid="{00000000-0006-0000-0500-000002000000}">
      <text>
        <r>
          <rPr>
            <b/>
            <sz val="8"/>
            <color indexed="81"/>
            <rFont val="Tahoma"/>
            <family val="2"/>
          </rPr>
          <t xml:space="preserve">January:   </t>
        </r>
        <r>
          <rPr>
            <sz val="8"/>
            <color indexed="81"/>
            <rFont val="Tahoma"/>
            <family val="2"/>
          </rPr>
          <t xml:space="preserve">
</t>
        </r>
      </text>
    </comment>
    <comment ref="H91" authorId="1" shapeId="0" xr:uid="{00000000-0006-0000-0500-000003000000}">
      <text>
        <r>
          <rPr>
            <b/>
            <sz val="8"/>
            <color indexed="81"/>
            <rFont val="Tahoma"/>
            <family val="2"/>
          </rPr>
          <t>February:</t>
        </r>
        <r>
          <rPr>
            <sz val="8"/>
            <color indexed="81"/>
            <rFont val="Tahoma"/>
            <family val="2"/>
          </rPr>
          <t xml:space="preserve">
</t>
        </r>
      </text>
    </comment>
    <comment ref="I91" authorId="1" shapeId="0" xr:uid="{00000000-0006-0000-0500-000004000000}">
      <text>
        <r>
          <rPr>
            <b/>
            <sz val="8"/>
            <color indexed="81"/>
            <rFont val="Tahoma"/>
            <family val="2"/>
          </rPr>
          <t>March:</t>
        </r>
        <r>
          <rPr>
            <sz val="8"/>
            <color indexed="81"/>
            <rFont val="Tahoma"/>
            <family val="2"/>
          </rPr>
          <t xml:space="preserve">
</t>
        </r>
      </text>
    </comment>
    <comment ref="J91" authorId="1" shapeId="0" xr:uid="{00000000-0006-0000-0500-000005000000}">
      <text>
        <r>
          <rPr>
            <b/>
            <sz val="8"/>
            <color indexed="81"/>
            <rFont val="Tahoma"/>
            <family val="2"/>
          </rPr>
          <t>April:</t>
        </r>
        <r>
          <rPr>
            <sz val="8"/>
            <color indexed="81"/>
            <rFont val="Tahoma"/>
            <family val="2"/>
          </rPr>
          <t xml:space="preserve">
</t>
        </r>
      </text>
    </comment>
    <comment ref="K91" authorId="1" shapeId="0" xr:uid="{00000000-0006-0000-0500-000006000000}">
      <text>
        <r>
          <rPr>
            <b/>
            <sz val="8"/>
            <color indexed="81"/>
            <rFont val="Tahoma"/>
            <family val="2"/>
          </rPr>
          <t>May:</t>
        </r>
        <r>
          <rPr>
            <sz val="8"/>
            <color indexed="81"/>
            <rFont val="Tahoma"/>
            <family val="2"/>
          </rPr>
          <t xml:space="preserve">
</t>
        </r>
      </text>
    </comment>
    <comment ref="L91" authorId="1" shapeId="0" xr:uid="{00000000-0006-0000-0500-000007000000}">
      <text>
        <r>
          <rPr>
            <b/>
            <sz val="8"/>
            <color indexed="81"/>
            <rFont val="Tahoma"/>
            <family val="2"/>
          </rPr>
          <t>June:</t>
        </r>
        <r>
          <rPr>
            <sz val="8"/>
            <color indexed="81"/>
            <rFont val="Tahoma"/>
            <family val="2"/>
          </rPr>
          <t xml:space="preserve">
</t>
        </r>
      </text>
    </comment>
    <comment ref="M91" authorId="1" shapeId="0" xr:uid="{00000000-0006-0000-0500-000008000000}">
      <text>
        <r>
          <rPr>
            <b/>
            <sz val="8"/>
            <color indexed="81"/>
            <rFont val="Tahoma"/>
            <family val="2"/>
          </rPr>
          <t>July:</t>
        </r>
        <r>
          <rPr>
            <sz val="8"/>
            <color indexed="81"/>
            <rFont val="Tahoma"/>
            <family val="2"/>
          </rPr>
          <t xml:space="preserve">
</t>
        </r>
      </text>
    </comment>
    <comment ref="N91" authorId="1" shapeId="0" xr:uid="{00000000-0006-0000-0500-000009000000}">
      <text>
        <r>
          <rPr>
            <b/>
            <sz val="8"/>
            <color indexed="81"/>
            <rFont val="Tahoma"/>
            <family val="2"/>
          </rPr>
          <t>August:</t>
        </r>
        <r>
          <rPr>
            <sz val="8"/>
            <color indexed="81"/>
            <rFont val="Tahoma"/>
            <family val="2"/>
          </rPr>
          <t xml:space="preserve">
</t>
        </r>
      </text>
    </comment>
    <comment ref="O91" authorId="1" shapeId="0" xr:uid="{00000000-0006-0000-0500-00000A000000}">
      <text>
        <r>
          <rPr>
            <b/>
            <sz val="8"/>
            <color indexed="81"/>
            <rFont val="Tahoma"/>
            <family val="2"/>
          </rPr>
          <t>September:</t>
        </r>
        <r>
          <rPr>
            <sz val="8"/>
            <color indexed="81"/>
            <rFont val="Tahoma"/>
            <family val="2"/>
          </rPr>
          <t xml:space="preserve">
</t>
        </r>
      </text>
    </comment>
    <comment ref="P91" authorId="1" shapeId="0" xr:uid="{00000000-0006-0000-0500-00000B000000}">
      <text>
        <r>
          <rPr>
            <b/>
            <sz val="8"/>
            <color indexed="81"/>
            <rFont val="Tahoma"/>
            <family val="2"/>
          </rPr>
          <t>October:</t>
        </r>
        <r>
          <rPr>
            <sz val="8"/>
            <color indexed="81"/>
            <rFont val="Tahoma"/>
            <family val="2"/>
          </rPr>
          <t xml:space="preserve">
</t>
        </r>
      </text>
    </comment>
    <comment ref="Q91" authorId="1" shapeId="0" xr:uid="{00000000-0006-0000-0500-00000C000000}">
      <text>
        <r>
          <rPr>
            <b/>
            <sz val="8"/>
            <color indexed="81"/>
            <rFont val="Tahoma"/>
            <family val="2"/>
          </rPr>
          <t>November:</t>
        </r>
        <r>
          <rPr>
            <sz val="8"/>
            <color indexed="81"/>
            <rFont val="Tahoma"/>
            <family val="2"/>
          </rPr>
          <t xml:space="preserve">
</t>
        </r>
      </text>
    </comment>
    <comment ref="R91" authorId="1" shapeId="0" xr:uid="{00000000-0006-0000-0500-00000D000000}">
      <text>
        <r>
          <rPr>
            <b/>
            <sz val="8"/>
            <color indexed="81"/>
            <rFont val="Tahoma"/>
            <family val="2"/>
          </rPr>
          <t>December:</t>
        </r>
        <r>
          <rPr>
            <sz val="8"/>
            <color indexed="81"/>
            <rFont val="Tahoma"/>
            <family val="2"/>
          </rPr>
          <t xml:space="preserve">
</t>
        </r>
      </text>
    </comment>
    <comment ref="S91" authorId="1" shapeId="0" xr:uid="{00000000-0006-0000-0500-00000E000000}">
      <text>
        <r>
          <rPr>
            <b/>
            <sz val="8"/>
            <color indexed="81"/>
            <rFont val="Tahoma"/>
            <family val="2"/>
          </rPr>
          <t>Final Expense:</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Kalia, Sumanish</author>
  </authors>
  <commentList>
    <comment ref="G13" authorId="0" shapeId="0" xr:uid="{00000000-0006-0000-0A00-000001000000}">
      <text>
        <r>
          <rPr>
            <sz val="9"/>
            <color indexed="81"/>
            <rFont val="Tahoma"/>
            <family val="2"/>
          </rPr>
          <t xml:space="preserve">Q for Quarterly reporting outcomes Mar, Jun, Sep, Dec
S for Semi Annual reporting outcomes June , Dec
A for Annual reporting outcomes  Dec
</t>
        </r>
      </text>
    </comment>
  </commentList>
</comments>
</file>

<file path=xl/sharedStrings.xml><?xml version="1.0" encoding="utf-8"?>
<sst xmlns="http://schemas.openxmlformats.org/spreadsheetml/2006/main" count="751" uniqueCount="443">
  <si>
    <t>Agency</t>
  </si>
  <si>
    <t>Month Ending</t>
  </si>
  <si>
    <t>Disability</t>
  </si>
  <si>
    <t>Certified By</t>
  </si>
  <si>
    <t>Agency Representative</t>
  </si>
  <si>
    <t>Program</t>
  </si>
  <si>
    <t>Contact</t>
  </si>
  <si>
    <t>Phone Number</t>
  </si>
  <si>
    <t>Account Number</t>
  </si>
  <si>
    <t>Revenue Description</t>
  </si>
  <si>
    <t>Year-To-Date Revenues</t>
  </si>
  <si>
    <t>CM4000</t>
  </si>
  <si>
    <t>Contributions &amp; Donations</t>
  </si>
  <si>
    <t>$</t>
  </si>
  <si>
    <t>Contributions to Building Fund</t>
  </si>
  <si>
    <t>*5100</t>
  </si>
  <si>
    <t>Government Purchase of Service</t>
  </si>
  <si>
    <t>Title XVIII (Medicare)</t>
  </si>
  <si>
    <t>Title XIX (Medicaid)</t>
  </si>
  <si>
    <t>SSI &amp; SS</t>
  </si>
  <si>
    <t>*5200</t>
  </si>
  <si>
    <t>Grants form Government Agencies</t>
  </si>
  <si>
    <t>HMO/PPO Revenue from Title XIX AFDC Clients</t>
  </si>
  <si>
    <t>HMO/PPO Revenue from NonTitle XIX AFDC Clients</t>
  </si>
  <si>
    <t>CM6000</t>
  </si>
  <si>
    <t>Dues</t>
  </si>
  <si>
    <t>Program Service Fees-Other</t>
  </si>
  <si>
    <t>Program Service Fees-Insurance</t>
  </si>
  <si>
    <t>CM6300</t>
  </si>
  <si>
    <t>Intra Agency Sales of Supplies</t>
  </si>
  <si>
    <t>CM6400</t>
  </si>
  <si>
    <t>Revenue from Disposal of Assets</t>
  </si>
  <si>
    <t>Investment Revenue</t>
  </si>
  <si>
    <t>Gains &amp; Losses on Investments</t>
  </si>
  <si>
    <t>CM6900</t>
  </si>
  <si>
    <t>Miscellaneous Revenue</t>
  </si>
  <si>
    <t>*</t>
  </si>
  <si>
    <t>Other Than Above</t>
  </si>
  <si>
    <t>Total Revenue</t>
  </si>
  <si>
    <t xml:space="preserve"> </t>
  </si>
  <si>
    <t>Items must be explained on a separate page or the report will be returned and payment denied.</t>
  </si>
  <si>
    <t>Salaries</t>
  </si>
  <si>
    <t>Payroll Taxes</t>
  </si>
  <si>
    <t>*8000</t>
  </si>
  <si>
    <t>Professional Fees</t>
  </si>
  <si>
    <t>Supplies</t>
  </si>
  <si>
    <t>Telephone</t>
  </si>
  <si>
    <t>Postage &amp; Shipping</t>
  </si>
  <si>
    <t>Occupancy</t>
  </si>
  <si>
    <t>Printing &amp; Publications</t>
  </si>
  <si>
    <t>Employee Travel</t>
  </si>
  <si>
    <t>Conferences, Conventions, Meetings</t>
  </si>
  <si>
    <t>Specific Assistance to Individuals</t>
  </si>
  <si>
    <t>**8916</t>
  </si>
  <si>
    <t>Client Allowance</t>
  </si>
  <si>
    <t>Membership Dues</t>
  </si>
  <si>
    <t>Awards &amp; Grants</t>
  </si>
  <si>
    <t>Allocated Costs</t>
  </si>
  <si>
    <t>Client Transportation</t>
  </si>
  <si>
    <t>*9400</t>
  </si>
  <si>
    <t>Miscellaneous</t>
  </si>
  <si>
    <t>Depreciation/Amortization</t>
  </si>
  <si>
    <t>*9600</t>
  </si>
  <si>
    <t>Allocations to Agencies</t>
  </si>
  <si>
    <t>Total Net Expenses/Request</t>
  </si>
  <si>
    <t>**</t>
  </si>
  <si>
    <t>Applies only to DD group homes and family care homes.</t>
  </si>
  <si>
    <t>Expense Description</t>
  </si>
  <si>
    <t>Year-To-Date Expenses</t>
  </si>
  <si>
    <t>Approved  Budget</t>
  </si>
  <si>
    <t xml:space="preserve">       </t>
  </si>
  <si>
    <t>*8400</t>
  </si>
  <si>
    <t>Approved  Budget Units</t>
  </si>
  <si>
    <t>Year-To-Date Units</t>
  </si>
  <si>
    <t>EXPENSES</t>
  </si>
  <si>
    <t>CONTRACT</t>
  </si>
  <si>
    <t>Current Month Contract</t>
  </si>
  <si>
    <t>Year-To-Date Contract</t>
  </si>
  <si>
    <t>Approved  Contract</t>
  </si>
  <si>
    <t>Current Month Units Expenses</t>
  </si>
  <si>
    <t>Approved Unit Rate</t>
  </si>
  <si>
    <t>UNITS</t>
  </si>
  <si>
    <t xml:space="preserve"> (if applicable)</t>
  </si>
  <si>
    <t>FEBRUARY</t>
  </si>
  <si>
    <t>MARCH</t>
  </si>
  <si>
    <t>APRIL</t>
  </si>
  <si>
    <t>MAY</t>
  </si>
  <si>
    <t>JUNE</t>
  </si>
  <si>
    <t>JULY</t>
  </si>
  <si>
    <t>AUGUST</t>
  </si>
  <si>
    <t>SEPTEMBER</t>
  </si>
  <si>
    <t>OCTOBER</t>
  </si>
  <si>
    <t>NOVEMBER</t>
  </si>
  <si>
    <t>DECEMBER</t>
  </si>
  <si>
    <t>FINAL</t>
  </si>
  <si>
    <t>Number of Contract Months</t>
  </si>
  <si>
    <t>Email</t>
  </si>
  <si>
    <t xml:space="preserve">Profit if Authorized                         </t>
  </si>
  <si>
    <t xml:space="preserve"> %</t>
  </si>
  <si>
    <t>Final Revenues</t>
  </si>
  <si>
    <t>Final Expenses</t>
  </si>
  <si>
    <t>February Units</t>
  </si>
  <si>
    <t>March Units</t>
  </si>
  <si>
    <t>April Units</t>
  </si>
  <si>
    <t>June Units</t>
  </si>
  <si>
    <t>August Units</t>
  </si>
  <si>
    <t>September Units</t>
  </si>
  <si>
    <t>October Units</t>
  </si>
  <si>
    <t>November Units</t>
  </si>
  <si>
    <t>December Units</t>
  </si>
  <si>
    <t>Final Units</t>
  </si>
  <si>
    <t>January Units</t>
  </si>
  <si>
    <t>DHHS Contract Revenue- Other Than Above</t>
  </si>
  <si>
    <t>CIP Revenue from Milwaukee County</t>
  </si>
  <si>
    <t>COP revenue from Milwaukee County</t>
  </si>
  <si>
    <t xml:space="preserve">Employee Benefits </t>
  </si>
  <si>
    <t>May    Units</t>
  </si>
  <si>
    <t>July    Units</t>
  </si>
  <si>
    <t>U1</t>
  </si>
  <si>
    <t>U2</t>
  </si>
  <si>
    <t>U3</t>
  </si>
  <si>
    <t>UR1</t>
  </si>
  <si>
    <t>UR2</t>
  </si>
  <si>
    <t>UR3</t>
  </si>
  <si>
    <t>UR6</t>
  </si>
  <si>
    <t>UR7</t>
  </si>
  <si>
    <t>UR8</t>
  </si>
  <si>
    <t>Medical &amp; Dental Fees</t>
  </si>
  <si>
    <t>Psychological Fees</t>
  </si>
  <si>
    <t>Legal Fees</t>
  </si>
  <si>
    <t>Rehabilitation &amp; Education Fees</t>
  </si>
  <si>
    <t>Development &amp; Public Relations Fees</t>
  </si>
  <si>
    <t>Brokerage, Commission, Collection Fee</t>
  </si>
  <si>
    <t>Employment Fees</t>
  </si>
  <si>
    <t>Audit Fees</t>
  </si>
  <si>
    <t>Electronic Data Processing Service Fee</t>
  </si>
  <si>
    <t>Other Contract Payments to Consultants</t>
  </si>
  <si>
    <t>Talent Fees</t>
  </si>
  <si>
    <t>Other Purchased Services</t>
  </si>
  <si>
    <t>Office Rent</t>
  </si>
  <si>
    <t>Other Bldg. &amp; Parking Lot Rent</t>
  </si>
  <si>
    <t>Bldg. &amp; Bldg. Eq. Ins. (Gen. &amp; Liability)</t>
  </si>
  <si>
    <t>Mortgage Interest</t>
  </si>
  <si>
    <t>Electricity</t>
  </si>
  <si>
    <t>Gas</t>
  </si>
  <si>
    <t>Heating Oil</t>
  </si>
  <si>
    <t>Water &amp; Sewer</t>
  </si>
  <si>
    <t>Janitorial/Maintenance/Repairs Purchased</t>
  </si>
  <si>
    <t>Real Estate Taxes</t>
  </si>
  <si>
    <t>Personal Property Taxes</t>
  </si>
  <si>
    <t>Licenses &amp; Permits-Occupancy Related</t>
  </si>
  <si>
    <t>Bldg. &amp; Grounds Maintenance Supplies</t>
  </si>
  <si>
    <t>Miscellaneous Occupancy Costs</t>
  </si>
  <si>
    <t>Amortization/Leasehold Improvements</t>
  </si>
  <si>
    <t>Depreciation - Buildings</t>
  </si>
  <si>
    <t>Employee Malpractice Insurance</t>
  </si>
  <si>
    <t>Employee Bonding Insurance</t>
  </si>
  <si>
    <t>9601-9690</t>
  </si>
  <si>
    <t>Allocations to Agencies,</t>
  </si>
  <si>
    <t>Payments to Affiliated Organizations</t>
  </si>
  <si>
    <t>Sr. #</t>
  </si>
  <si>
    <t>Amount</t>
  </si>
  <si>
    <t>Date of Purchase</t>
  </si>
  <si>
    <t>List of Equipments/Assets (over $500) purchased with county funds</t>
  </si>
  <si>
    <t>Other Than Above (please itemize)</t>
  </si>
  <si>
    <t>Purpose of Visit</t>
  </si>
  <si>
    <t>From</t>
  </si>
  <si>
    <t>To</t>
  </si>
  <si>
    <t>Other (Please itemize below)</t>
  </si>
  <si>
    <t xml:space="preserve">Item Description </t>
  </si>
  <si>
    <t>Cost</t>
  </si>
  <si>
    <t>Dates of Travel</t>
  </si>
  <si>
    <t>*7000</t>
  </si>
  <si>
    <t xml:space="preserve">Details of Employee Travel </t>
  </si>
  <si>
    <t>Owner/Executive/Officer Salaries</t>
  </si>
  <si>
    <t>Others salaries</t>
  </si>
  <si>
    <t>#</t>
  </si>
  <si>
    <t>Items must be explained on the separate TABS provided with this report or report will be returned and payment denied.</t>
  </si>
  <si>
    <t>Details of Units</t>
  </si>
  <si>
    <t>TOTAL</t>
  </si>
  <si>
    <t>UNITS*</t>
  </si>
  <si>
    <t>Total Non-DHHS Contract Revenue Brought Forward</t>
  </si>
  <si>
    <t>Phone #</t>
  </si>
  <si>
    <r>
      <t xml:space="preserve">Equipment Costs </t>
    </r>
    <r>
      <rPr>
        <sz val="8"/>
        <rFont val="Times New Roman"/>
        <family val="1"/>
      </rPr>
      <t>(&gt;$500 only, &lt;$500 add to supplies)</t>
    </r>
  </si>
  <si>
    <t>all items must be entered only on the separate TABs "Exp-Details" or "Units" or the report will be returned and payment denied.</t>
  </si>
  <si>
    <t>Approved / Weighted Average Unit Rate</t>
  </si>
  <si>
    <t xml:space="preserve">   Expenses for Reimbursement does not include EARLY payments:</t>
  </si>
  <si>
    <t>Total Expenses including Profit</t>
  </si>
  <si>
    <t>Total Expenses before profit</t>
  </si>
  <si>
    <r>
      <t>Total Non-</t>
    </r>
    <r>
      <rPr>
        <sz val="10"/>
        <color indexed="10"/>
        <rFont val="Times New Roman"/>
        <family val="1"/>
      </rPr>
      <t>DHHS</t>
    </r>
    <r>
      <rPr>
        <sz val="10"/>
        <rFont val="Times New Roman"/>
        <family val="1"/>
      </rPr>
      <t xml:space="preserve"> Contract Revenue </t>
    </r>
  </si>
  <si>
    <r>
      <t>DHHS Contract</t>
    </r>
    <r>
      <rPr>
        <sz val="10"/>
        <rFont val="Times New Roman"/>
        <family val="1"/>
      </rPr>
      <t xml:space="preserve"> Revenue</t>
    </r>
  </si>
  <si>
    <t>Weighted Average rate</t>
  </si>
  <si>
    <t>*7100</t>
  </si>
  <si>
    <t>*7200</t>
  </si>
  <si>
    <t>*8100</t>
  </si>
  <si>
    <t>*8200</t>
  </si>
  <si>
    <t>*8300</t>
  </si>
  <si>
    <t>#*8500</t>
  </si>
  <si>
    <t>*8600</t>
  </si>
  <si>
    <t>#*8700</t>
  </si>
  <si>
    <t>*8800</t>
  </si>
  <si>
    <t>*8900</t>
  </si>
  <si>
    <t>*9000</t>
  </si>
  <si>
    <t>*9100</t>
  </si>
  <si>
    <t>*9200</t>
  </si>
  <si>
    <t>*9300</t>
  </si>
  <si>
    <t>*9500</t>
  </si>
  <si>
    <t>Place visited           (City, State)</t>
  </si>
  <si>
    <t>Total Expenses</t>
  </si>
  <si>
    <t>Year-To-Date Units Earned</t>
  </si>
  <si>
    <t>JANUARY</t>
  </si>
  <si>
    <t>Service</t>
  </si>
  <si>
    <t>Unit Earned</t>
  </si>
  <si>
    <t>Division</t>
  </si>
  <si>
    <t>Current Month Units Earned</t>
  </si>
  <si>
    <t>Contributed by Associated Orgnizations</t>
  </si>
  <si>
    <t>Allocated by Federated Fund Raising Orgnization</t>
  </si>
  <si>
    <t>Name(s) of Care worker(s) /Employee (s) traveled</t>
  </si>
  <si>
    <t xml:space="preserve">Equipment Costs </t>
  </si>
  <si>
    <t>Equipment/Assets &gt;$500</t>
  </si>
  <si>
    <t>Manager's Salaries</t>
  </si>
  <si>
    <t xml:space="preserve">Total </t>
  </si>
  <si>
    <t>Difference</t>
  </si>
  <si>
    <r>
      <t>Total</t>
    </r>
    <r>
      <rPr>
        <b/>
        <sz val="8"/>
        <rFont val="Arial"/>
        <family val="2"/>
      </rPr>
      <t xml:space="preserve"> </t>
    </r>
    <r>
      <rPr>
        <sz val="8"/>
        <rFont val="Arial"/>
        <family val="2"/>
      </rPr>
      <t>(should equal Year to date amount on Account # 8709)</t>
    </r>
  </si>
  <si>
    <r>
      <t xml:space="preserve">Hotels, Meals &amp; Incidental Exp's </t>
    </r>
    <r>
      <rPr>
        <b/>
        <sz val="9"/>
        <rFont val="Times New Roman"/>
        <family val="1"/>
      </rPr>
      <t>(Fares etc)</t>
    </r>
  </si>
  <si>
    <t>If less than Twelve month put the start month</t>
  </si>
  <si>
    <t>Contract</t>
  </si>
  <si>
    <t>Ending Month</t>
  </si>
  <si>
    <t>Fax #</t>
  </si>
  <si>
    <t>Starting Month</t>
  </si>
  <si>
    <t xml:space="preserve">Reimbursement </t>
  </si>
  <si>
    <t>Partial</t>
  </si>
  <si>
    <t>Final</t>
  </si>
  <si>
    <t>YES</t>
  </si>
  <si>
    <t>NO</t>
  </si>
  <si>
    <t>Actual</t>
  </si>
  <si>
    <t>Est.</t>
  </si>
  <si>
    <t>final</t>
  </si>
  <si>
    <t>Reimbursement :</t>
  </si>
  <si>
    <t>Mileage/Gas reimbursement/Lease etc.</t>
  </si>
  <si>
    <t>Equipment/Asset &lt;$500 including rental</t>
  </si>
  <si>
    <t>Original</t>
  </si>
  <si>
    <t>Revised</t>
  </si>
  <si>
    <t>Amended</t>
  </si>
  <si>
    <t>for reference</t>
  </si>
  <si>
    <t>(should equal your year to date amount on account #8557 "Exp Details")</t>
  </si>
  <si>
    <t>Variance</t>
  </si>
  <si>
    <t>Amounts are Estimated or Actual</t>
  </si>
  <si>
    <t>Rev.&amp; Amend..</t>
  </si>
  <si>
    <t>Amount Earned to date</t>
  </si>
  <si>
    <t>POS UNITS ONLY  (if applicable)</t>
  </si>
  <si>
    <t>POS UNIT's REVENUE ONLY  (if applicable)</t>
  </si>
  <si>
    <t>email</t>
  </si>
  <si>
    <r>
      <t xml:space="preserve">Data can be entered in "grayed" cells </t>
    </r>
    <r>
      <rPr>
        <b/>
        <sz val="11"/>
        <rFont val="Arial"/>
        <family val="2"/>
      </rPr>
      <t>ONLY.</t>
    </r>
  </si>
  <si>
    <r>
      <t xml:space="preserve">- Choose month from drop down box on the </t>
    </r>
    <r>
      <rPr>
        <b/>
        <sz val="11"/>
        <rFont val="Arial"/>
        <family val="2"/>
      </rPr>
      <t>"Exp" tab</t>
    </r>
    <r>
      <rPr>
        <sz val="11"/>
        <rFont val="Arial"/>
        <family val="2"/>
      </rPr>
      <t>.</t>
    </r>
  </si>
  <si>
    <r>
      <t xml:space="preserve">- Enter Agency/Program information on the </t>
    </r>
    <r>
      <rPr>
        <b/>
        <sz val="11"/>
        <rFont val="Arial"/>
        <family val="2"/>
      </rPr>
      <t>"Exp" tab</t>
    </r>
    <r>
      <rPr>
        <sz val="11"/>
        <rFont val="Arial"/>
        <family val="2"/>
      </rPr>
      <t xml:space="preserve"> which will populate the same data fields on the "Rev" and other tabs.</t>
    </r>
  </si>
  <si>
    <r>
      <t xml:space="preserve">- For expenses, enter data on </t>
    </r>
    <r>
      <rPr>
        <b/>
        <sz val="11"/>
        <rFont val="Arial"/>
        <family val="2"/>
      </rPr>
      <t>"Exp-Details" Tab</t>
    </r>
    <r>
      <rPr>
        <sz val="11"/>
        <rFont val="Arial"/>
        <family val="2"/>
      </rPr>
      <t xml:space="preserve"> </t>
    </r>
    <r>
      <rPr>
        <b/>
        <sz val="11"/>
        <rFont val="Arial"/>
        <family val="2"/>
      </rPr>
      <t xml:space="preserve">ONLY </t>
    </r>
    <r>
      <rPr>
        <sz val="11"/>
        <rFont val="Arial"/>
        <family val="2"/>
      </rPr>
      <t>and it will automatically populate the "EXP" Tab fields.</t>
    </r>
  </si>
  <si>
    <r>
      <t xml:space="preserve">- For Revenue, enter data on </t>
    </r>
    <r>
      <rPr>
        <b/>
        <sz val="11"/>
        <rFont val="Arial"/>
        <family val="2"/>
      </rPr>
      <t>"Rev" Tab</t>
    </r>
    <r>
      <rPr>
        <sz val="11"/>
        <rFont val="Arial"/>
        <family val="2"/>
      </rPr>
      <t xml:space="preserve"> </t>
    </r>
    <r>
      <rPr>
        <b/>
        <sz val="11"/>
        <rFont val="Arial"/>
        <family val="2"/>
      </rPr>
      <t>ONLY</t>
    </r>
    <r>
      <rPr>
        <sz val="11"/>
        <rFont val="Arial"/>
        <family val="2"/>
      </rPr>
      <t xml:space="preserve"> and it will automatically populate the respective fields on other forms.</t>
    </r>
  </si>
  <si>
    <r>
      <t xml:space="preserve">For "EXP" Tab, </t>
    </r>
    <r>
      <rPr>
        <sz val="11"/>
        <rFont val="Arial"/>
        <family val="2"/>
      </rPr>
      <t xml:space="preserve">please select  the Starting and Ending Month of the contract from the drop down menu. </t>
    </r>
  </si>
  <si>
    <t xml:space="preserve">Also select  the type of reimbursement, i.e. Final or Partial from the drop down menu. </t>
  </si>
  <si>
    <t>It will be a partial reimbursement every month except for the last invoice submitted under the contract.</t>
  </si>
  <si>
    <t>For every month, please also select whether the Expenses being claimed for each respective month are Actual or Estimated.</t>
  </si>
  <si>
    <t>All amounts should be rounded to the nearest whole dollar.</t>
  </si>
  <si>
    <r>
      <t xml:space="preserve">Any </t>
    </r>
    <r>
      <rPr>
        <b/>
        <sz val="11"/>
        <rFont val="Arial"/>
        <family val="2"/>
      </rPr>
      <t>Prior Period Adjustments</t>
    </r>
    <r>
      <rPr>
        <sz val="11"/>
        <rFont val="Arial"/>
        <family val="2"/>
      </rPr>
      <t xml:space="preserve"> should be made in the current month.</t>
    </r>
  </si>
  <si>
    <t>- DO NOT MAKE CHANGES TO MONTHS YOU HAVE ALREADY BILLED.</t>
  </si>
  <si>
    <r>
      <t xml:space="preserve">- </t>
    </r>
    <r>
      <rPr>
        <b/>
        <sz val="11"/>
        <rFont val="Arial"/>
        <family val="2"/>
      </rPr>
      <t>Footnote</t>
    </r>
    <r>
      <rPr>
        <sz val="11"/>
        <rFont val="Arial"/>
        <family val="2"/>
      </rPr>
      <t xml:space="preserve"> any Prior Period Adjustments on the current month's report on the "Exp-Details" Tab in Comment Box at bottom of page.</t>
    </r>
  </si>
  <si>
    <t>- Prior Adjustment of 533 Units will be done in the month, units belogs too with a note in current month of such adjustments on Exp-Details TAB</t>
  </si>
  <si>
    <t>INCREASES IN REVENUES AND EXPENSES SHOULD BE ENTERED AS POSITIVE NUMBERS.</t>
  </si>
  <si>
    <t>DECREASES IN REVENUES AND EXPENSES SHOULD BE ENTERED AS NEGATIVE NUMBERS.</t>
  </si>
  <si>
    <r>
      <t>If you report UNITS</t>
    </r>
    <r>
      <rPr>
        <sz val="11"/>
        <color indexed="10"/>
        <rFont val="Arial"/>
        <family val="2"/>
      </rPr>
      <t xml:space="preserve">, please enter the budgeted rate and budgeted units on the  </t>
    </r>
    <r>
      <rPr>
        <b/>
        <sz val="11"/>
        <color indexed="10"/>
        <rFont val="Arial"/>
        <family val="2"/>
      </rPr>
      <t>"Units" TAB</t>
    </r>
    <r>
      <rPr>
        <sz val="11"/>
        <color indexed="10"/>
        <rFont val="Arial"/>
        <family val="2"/>
      </rPr>
      <t xml:space="preserve"> only.  </t>
    </r>
    <r>
      <rPr>
        <b/>
        <sz val="11"/>
        <color indexed="10"/>
        <rFont val="Arial"/>
        <family val="2"/>
      </rPr>
      <t>Enter the Units for the Client served by POS contracts with details on the Form 533 , see tab marked "Jan", "Feb" etc, it will flow to the Units Tab row marked POS. Please do report Units for  clients funded by other sources or Gratis on row marked Non POS ONLY not on Form 533.</t>
    </r>
    <r>
      <rPr>
        <sz val="11"/>
        <color indexed="10"/>
        <rFont val="Arial"/>
        <family val="2"/>
      </rPr>
      <t xml:space="preserve">  For Programs with only one service &amp; unit rate, do not enter multiple rows for different funding sources.  </t>
    </r>
    <r>
      <rPr>
        <b/>
        <sz val="11"/>
        <color indexed="10"/>
        <rFont val="Arial"/>
        <family val="2"/>
      </rPr>
      <t>DO NOT</t>
    </r>
    <r>
      <rPr>
        <sz val="11"/>
        <color indexed="10"/>
        <rFont val="Arial"/>
        <family val="2"/>
      </rPr>
      <t xml:space="preserve"> enter any units on the "EXP" TAB.  It will be calculated on the "Units" TAB and automatically carried to the "Exp" TAB.</t>
    </r>
  </si>
  <si>
    <t>Printing Hints</t>
  </si>
  <si>
    <t>- to automatically hide monthly detail to print Expense Billing Form click button in cell "C1" in the "Exp" tab.</t>
  </si>
  <si>
    <t>- to automatically hide monthly detail to print Revenue Billing Form click button in cell "B1" in the "Rev" tab.</t>
  </si>
  <si>
    <t>- to automatically unhide monthly detail to enter Expense Billings click button in cell "B1" in the "Exp" tab.</t>
  </si>
  <si>
    <t>- to automatically unhide monthly detail to enter Revenue Billings click button in cell "B1" in the "Rev" tab.</t>
  </si>
  <si>
    <t>Troubleshooting</t>
  </si>
  <si>
    <t>If you open this spreadsheet and Excel has disabled the macros and you can not run the macros, on the formula bar click-</t>
  </si>
  <si>
    <t>Tools/Macros/Security and set to medium, you need to close this spreadsheet and reopen it after you make the change.</t>
  </si>
  <si>
    <t>Please do not enter "Text" in numerical fields or vise versa.</t>
  </si>
  <si>
    <r>
      <t>Equipment Costs</t>
    </r>
    <r>
      <rPr>
        <sz val="11"/>
        <rFont val="Arial"/>
        <family val="2"/>
      </rPr>
      <t xml:space="preserve"> for Account # 8500 includes all expensed Fixed Assets, (e.g., Fax Machine, Printer, Copier, Computers, Phone Systems, all Furniture, Fixtures, etc.) and has been split into two rows on </t>
    </r>
    <r>
      <rPr>
        <b/>
        <sz val="11"/>
        <rFont val="Arial"/>
        <family val="2"/>
      </rPr>
      <t>"Exp-Details" TAB</t>
    </r>
    <r>
      <rPr>
        <sz val="11"/>
        <rFont val="Arial"/>
        <family val="2"/>
      </rPr>
      <t xml:space="preserve">. Account # 8557 is for all equipment purchases of $500 or more per item.  The total for this account is compared to the supplementary information to be provided on the "EQUIPMENT" TAB which will calculate any difference. The other row is all other Equipment purchases of less than $500. </t>
    </r>
  </si>
  <si>
    <r>
      <t>Employee Travel</t>
    </r>
    <r>
      <rPr>
        <sz val="11"/>
        <rFont val="Arial"/>
        <family val="2"/>
      </rPr>
      <t xml:space="preserve">, Account # 8700, has been split into two rows on "Exp-Details" TAB, one row for Account # 8709 for expenses such as Hotel, Meals, Fares &amp; Related expenses. The total for this account is compared to the supplementary information to be provided on the </t>
    </r>
    <r>
      <rPr>
        <b/>
        <sz val="11"/>
        <rFont val="Arial"/>
        <family val="2"/>
      </rPr>
      <t>"TRAVEL" TAB</t>
    </r>
    <r>
      <rPr>
        <sz val="11"/>
        <rFont val="Arial"/>
        <family val="2"/>
      </rPr>
      <t xml:space="preserve"> which will calculate any difference. the other row Account # 8702 is all other Employee Travel such as Mileage and gas reimbursement paid to employees for local travel in the Milwaukee Metro area or under an employee agreement.</t>
    </r>
  </si>
  <si>
    <t>DROP Down menus:</t>
  </si>
  <si>
    <t>Please use the drop down menus to select from the following choices:</t>
  </si>
  <si>
    <r>
      <t>Division</t>
    </r>
    <r>
      <rPr>
        <sz val="11"/>
        <rFont val="Arial"/>
        <family val="2"/>
      </rPr>
      <t>:  BHD, MSD, DCSD, DSD, HD and ESD</t>
    </r>
  </si>
  <si>
    <r>
      <t>Period of Contract</t>
    </r>
    <r>
      <rPr>
        <sz val="11"/>
        <rFont val="Arial"/>
        <family val="2"/>
      </rPr>
      <t>: Jan to Dec</t>
    </r>
  </si>
  <si>
    <r>
      <t>Month of Invoice</t>
    </r>
    <r>
      <rPr>
        <sz val="11"/>
        <rFont val="Arial"/>
        <family val="2"/>
      </rPr>
      <t>:   Jan to Final</t>
    </r>
  </si>
  <si>
    <r>
      <t>Reimbursement type</t>
    </r>
    <r>
      <rPr>
        <sz val="11"/>
        <rFont val="Arial"/>
        <family val="2"/>
      </rPr>
      <t xml:space="preserve">:   Partial or Final </t>
    </r>
  </si>
  <si>
    <r>
      <t>Expense Type</t>
    </r>
    <r>
      <rPr>
        <sz val="11"/>
        <rFont val="Arial"/>
        <family val="2"/>
      </rPr>
      <t>: Estimated (Est.) or Actual</t>
    </r>
  </si>
  <si>
    <r>
      <t>Type of Budget</t>
    </r>
    <r>
      <rPr>
        <sz val="11"/>
        <rFont val="Arial"/>
        <family val="2"/>
      </rPr>
      <t xml:space="preserve">: Original; Revised (if various line amounts changed but contract amount is unchanged); Amended (if contract amount </t>
    </r>
  </si>
  <si>
    <r>
      <t xml:space="preserve">changed);Revised and Amended (Rev. &amp; Amend.) (if </t>
    </r>
    <r>
      <rPr>
        <u/>
        <sz val="11"/>
        <rFont val="Arial"/>
        <family val="2"/>
      </rPr>
      <t>Both</t>
    </r>
    <r>
      <rPr>
        <sz val="11"/>
        <rFont val="Arial"/>
        <family val="2"/>
      </rPr>
      <t xml:space="preserve"> line amounts and contract amount changed)</t>
    </r>
  </si>
  <si>
    <r>
      <t xml:space="preserve">Variance: </t>
    </r>
    <r>
      <rPr>
        <sz val="11"/>
        <rFont val="Arial"/>
        <family val="2"/>
      </rPr>
      <t xml:space="preserve">In 2006, DHHS introduced a change in allowable cost policy under which County will not reimburse the costs of a line item, </t>
    </r>
  </si>
  <si>
    <r>
      <t xml:space="preserve">if costs for that line item exceed the </t>
    </r>
    <r>
      <rPr>
        <u/>
        <sz val="11"/>
        <rFont val="Arial"/>
        <family val="2"/>
      </rPr>
      <t>Greater of</t>
    </r>
    <r>
      <rPr>
        <sz val="11"/>
        <rFont val="Arial"/>
        <family val="2"/>
      </rPr>
      <t xml:space="preserve"> 10% of the budgeted line expenses or 3% of the total budgeted contract expenses.</t>
    </r>
  </si>
  <si>
    <t xml:space="preserve">In the event variance exceeds these thresholds, the Provider must file a revised Budget to get paid. To assist Providers in monitoring their  </t>
  </si>
  <si>
    <r>
      <t xml:space="preserve">budgets, a column has been added to the </t>
    </r>
    <r>
      <rPr>
        <b/>
        <sz val="11"/>
        <rFont val="Arial"/>
        <family val="2"/>
      </rPr>
      <t>"EXP" tab</t>
    </r>
    <r>
      <rPr>
        <sz val="11"/>
        <rFont val="Arial"/>
        <family val="2"/>
      </rPr>
      <t xml:space="preserve"> which will calculate the percentage of variance from budget if the variance exceeds </t>
    </r>
  </si>
  <si>
    <t xml:space="preserve">these thresholds. Otherwise, the cell will calculate "OK" if the variance is within limits. This will provide an indication whether a </t>
  </si>
  <si>
    <t xml:space="preserve">revised budget needs to be submitted. </t>
  </si>
  <si>
    <t>TCM Revenue</t>
  </si>
  <si>
    <t>Parental Cost Share Revenue</t>
  </si>
  <si>
    <t>Screening</t>
  </si>
  <si>
    <t>Total County Units</t>
  </si>
  <si>
    <t>C1</t>
  </si>
  <si>
    <t>O1</t>
  </si>
  <si>
    <t>Please do not report same units in more than one column.</t>
  </si>
  <si>
    <t>Revenue:</t>
  </si>
  <si>
    <t>Allocated by Federated Fund Raising Organization</t>
  </si>
  <si>
    <r>
      <t>Allocated by Federated Orgnization/</t>
    </r>
    <r>
      <rPr>
        <b/>
        <sz val="11"/>
        <rFont val="Times New Roman"/>
        <family val="1"/>
      </rPr>
      <t>United Way</t>
    </r>
  </si>
  <si>
    <t>Report all Private Insurance revenue here</t>
  </si>
  <si>
    <t>Unit x rate</t>
  </si>
  <si>
    <t xml:space="preserve">TCM revenue </t>
  </si>
  <si>
    <t>Net revenue</t>
  </si>
  <si>
    <t>Restricted Donations</t>
  </si>
  <si>
    <t>Contributions &amp; Donations (General)</t>
  </si>
  <si>
    <t>NOTE:</t>
  </si>
  <si>
    <t>Report all Private Pay revenue other than Parental Cost share here</t>
  </si>
  <si>
    <t>Report TCM accrued/billable revenue here.</t>
  </si>
  <si>
    <r>
      <t xml:space="preserve">All revenue from </t>
    </r>
    <r>
      <rPr>
        <b/>
        <sz val="10"/>
        <rFont val="Arial"/>
        <family val="2"/>
      </rPr>
      <t>United Way</t>
    </r>
  </si>
  <si>
    <t xml:space="preserve">HMO/PPO Revenue from Title XIX </t>
  </si>
  <si>
    <t xml:space="preserve">Specific Instructions: </t>
  </si>
  <si>
    <t>Total Other Units</t>
  </si>
  <si>
    <t>Please refer to specific  Istructions for 533 and Rev on Tab labeled " 533+Rev Instructions"</t>
  </si>
  <si>
    <t>Final Units Earned $</t>
  </si>
  <si>
    <t>Annualized Under earning</t>
  </si>
  <si>
    <t>YTD</t>
  </si>
  <si>
    <t>Expeneses</t>
  </si>
  <si>
    <t>Units Earned</t>
  </si>
  <si>
    <t>Please enter only one Program per Attachment I of your  purchase of Service  contract on this spreadsheet/ "Expense &amp; Revenue Report."  DO NOT combine Programs on this spreadsheet</t>
  </si>
  <si>
    <r>
      <t xml:space="preserve">Method:  </t>
    </r>
    <r>
      <rPr>
        <sz val="11"/>
        <color indexed="10"/>
        <rFont val="Arial"/>
        <family val="2"/>
      </rPr>
      <t>1 to 7 from Attachment I of your contract</t>
    </r>
  </si>
  <si>
    <t>Method:</t>
  </si>
  <si>
    <t>Net Expenses</t>
  </si>
  <si>
    <t>Lower of net Expenes or Cumulative 1/12th</t>
  </si>
  <si>
    <t>Lower of net Expenes or Cumulative 1/12th or Net Units earned</t>
  </si>
  <si>
    <t>Lower of net Expenes or Cumulative 1/12th or DHHS Units earned</t>
  </si>
  <si>
    <t>Units Billed</t>
  </si>
  <si>
    <t>100% paid on execution</t>
  </si>
  <si>
    <t>Special Conditions</t>
  </si>
  <si>
    <r>
      <t>Email to:</t>
    </r>
    <r>
      <rPr>
        <sz val="10"/>
        <color indexed="48"/>
        <rFont val="Times New Roman"/>
        <family val="1"/>
      </rPr>
      <t>dhhsaccounting@milwaukeecountywi.gov</t>
    </r>
  </si>
  <si>
    <r>
      <rPr>
        <b/>
        <sz val="11"/>
        <color indexed="10"/>
        <rFont val="Arial"/>
        <family val="2"/>
      </rPr>
      <t>Performance Incentive Tab:</t>
    </r>
    <r>
      <rPr>
        <sz val="11"/>
        <color indexed="10"/>
        <rFont val="Arial"/>
        <family val="2"/>
      </rPr>
      <t xml:space="preserve">  If your program has standard performance outcomes you need to fill and report them on performance Incentive Tab . Please pick the correct reporting period on the top. Then fill the  grey cells (cell H14 to K23) to  report the outcome achieved based on the Collection Tools used for respective outcomes.</t>
    </r>
  </si>
  <si>
    <t>For reporting quarterly basis outcome you need to enter data into all cells of the Qtr Column.  Example for March 31 Quarter you need to fill cell H14, H15, H16 etc.
For reporting Semi Annual Outcomes you need to report the details only in June 30 and Dec 31 Columns against respective outcomes, and leave the Mar 31 (col H) and Sep 30 (Col J) Blank.
If you are reporting an outcome which has Annual reporting, you will report it only in Dec 31 column ( Col K) against respective outcome.</t>
  </si>
  <si>
    <t>Performance Invoice submission dates</t>
  </si>
  <si>
    <t>Base Contract</t>
  </si>
  <si>
    <t>Period Ending</t>
  </si>
  <si>
    <t>Enter % Achieved</t>
  </si>
  <si>
    <t>Outcome  Number</t>
  </si>
  <si>
    <t>Brief Outcome Description</t>
  </si>
  <si>
    <t>Tool #</t>
  </si>
  <si>
    <t>Outcome Standard %</t>
  </si>
  <si>
    <t>Reporting Interval</t>
  </si>
  <si>
    <t>Mar 31</t>
  </si>
  <si>
    <t>June 30</t>
  </si>
  <si>
    <t>Sep 30</t>
  </si>
  <si>
    <t>Dec 31</t>
  </si>
  <si>
    <t>YTD Under- 
earning</t>
  </si>
  <si>
    <t>Enter 
Q or S or A</t>
  </si>
  <si>
    <t>Enter Actual %</t>
  </si>
  <si>
    <t>March 31</t>
  </si>
  <si>
    <t xml:space="preserve"> June 30</t>
  </si>
  <si>
    <t>Early Intervention - Birth to Three</t>
  </si>
  <si>
    <r>
      <t xml:space="preserve">Please email the report to </t>
    </r>
    <r>
      <rPr>
        <b/>
        <sz val="11"/>
        <rFont val="Arial"/>
        <family val="2"/>
      </rPr>
      <t>dhhsaccounting@milwaukeecountywi.gov.</t>
    </r>
    <r>
      <rPr>
        <sz val="11"/>
        <rFont val="Arial"/>
        <family val="2"/>
      </rPr>
      <t xml:space="preserve">  </t>
    </r>
    <r>
      <rPr>
        <b/>
        <sz val="11"/>
        <rFont val="Arial"/>
        <family val="2"/>
      </rPr>
      <t>The subject line should read</t>
    </r>
    <r>
      <rPr>
        <sz val="11"/>
        <rFont val="Arial"/>
        <family val="2"/>
      </rPr>
      <t xml:space="preserve">: </t>
    </r>
  </si>
  <si>
    <r>
      <t xml:space="preserve">Division, Agency, Program and Month example: DSD ABC LLC B2TJanuary YY. </t>
    </r>
    <r>
      <rPr>
        <b/>
        <sz val="11"/>
        <color indexed="10"/>
        <rFont val="Arial"/>
        <family val="2"/>
      </rPr>
      <t>County billing reports  are due on or before the tenth (10th) working day of the month following the month of delivery of purchased services.</t>
    </r>
  </si>
  <si>
    <t>U4-2</t>
  </si>
  <si>
    <t>U4-3</t>
  </si>
  <si>
    <t>U4-4a</t>
  </si>
  <si>
    <t>U4-4b</t>
  </si>
  <si>
    <t>U4-4c</t>
  </si>
  <si>
    <t>U4-5</t>
  </si>
  <si>
    <t>U4-6</t>
  </si>
  <si>
    <t>U4-7</t>
  </si>
  <si>
    <t>U4-8</t>
  </si>
  <si>
    <t>Report all other Counties' Contract/revenue including Medicaid Revenue for Non Milwaukee County Children here.</t>
  </si>
  <si>
    <t>Report all Medicaid revenue other than TCM here for Milwaukee County Children</t>
  </si>
  <si>
    <t>Report all Medicaid HMO PPO revenue other than TCM here for Milwaukee County Children</t>
  </si>
  <si>
    <t>Report all other sources /Grants or General Contribution revenue here</t>
  </si>
  <si>
    <t>Donations or contributions received for Birth to Three program should be reported here</t>
  </si>
  <si>
    <t>DHHS Contract Revenue as received here</t>
  </si>
  <si>
    <t>Report Parental Cost Share here.</t>
  </si>
  <si>
    <t>Performance Link Payment</t>
  </si>
  <si>
    <t>U4-4d</t>
  </si>
  <si>
    <t>U4-1R</t>
  </si>
  <si>
    <t>UR5-1</t>
  </si>
  <si>
    <t>UR5-2</t>
  </si>
  <si>
    <t>UR5-3</t>
  </si>
  <si>
    <t>Approved Performance Linked Payment (PLP) Budget</t>
  </si>
  <si>
    <t>PLP earned</t>
  </si>
  <si>
    <t>Total PLP Earned</t>
  </si>
  <si>
    <t>Year-To-Date PLP earned</t>
  </si>
  <si>
    <t>Quarter ending March 31          Bill due with April Invoice in  May   For 2021 it is May 14</t>
  </si>
  <si>
    <t>Quarter/Semi Annual  ending June 30          Bill due with July Invoice in  August   For 2021 it is August 13</t>
  </si>
  <si>
    <t>Quarter ending September 30          Bill due with October Invoice in  Nov   For 2021 it is Nov 12</t>
  </si>
  <si>
    <t>Quarter/Semi Annual/Annual  ending Dec 31          Bill due in  January with Final Invoice usually 15th of Jan</t>
  </si>
  <si>
    <t>January</t>
  </si>
  <si>
    <t>February</t>
  </si>
  <si>
    <t>March</t>
  </si>
  <si>
    <t>April</t>
  </si>
  <si>
    <t>May</t>
  </si>
  <si>
    <t>June</t>
  </si>
  <si>
    <t>July</t>
  </si>
  <si>
    <t>August</t>
  </si>
  <si>
    <t>September</t>
  </si>
  <si>
    <t>October</t>
  </si>
  <si>
    <t>November</t>
  </si>
  <si>
    <t>December</t>
  </si>
  <si>
    <t>BHS</t>
  </si>
  <si>
    <t>MS</t>
  </si>
  <si>
    <t>CYFS</t>
  </si>
  <si>
    <t>ADS</t>
  </si>
  <si>
    <t>HS</t>
  </si>
  <si>
    <t>DOB</t>
  </si>
  <si>
    <t>Opening date</t>
  </si>
  <si>
    <t>service end date</t>
  </si>
  <si>
    <t>XB - Parent or Guardian Refused Service</t>
  </si>
  <si>
    <t>XD-Family Chose to Discontinue Services</t>
  </si>
  <si>
    <t>XC-Died</t>
  </si>
  <si>
    <t>XS-Turned 3  Eligible For Early Childhood Education</t>
  </si>
  <si>
    <t>XT- Turned 3 Not Eligible For Early Childhood Education- Referred To Other Program</t>
  </si>
  <si>
    <t>XU- Turned 3 Not Eligible For Early Childhood Education Not Referred To Other Programs</t>
  </si>
  <si>
    <t>XV- Turned 3, Special Education Eligibility Not Determined</t>
  </si>
  <si>
    <t>XW- No Longer Need Service Successful completion Of IFSP Prior To Age 3</t>
  </si>
  <si>
    <t>XX - Moved Within State</t>
  </si>
  <si>
    <t>XY - Moved Out Of State</t>
  </si>
  <si>
    <t>XZ - Loss Of Contract  IFSP Completed</t>
  </si>
  <si>
    <t>XJ-Loss Of Contact IFSP Not Completed</t>
  </si>
  <si>
    <t>WX- Under 3, Child Evaluated, Not Eligible For Services</t>
  </si>
  <si>
    <t>XO - Transferred Between Provider Sites</t>
  </si>
  <si>
    <t>closing Code</t>
  </si>
  <si>
    <t>Ser. Area</t>
  </si>
  <si>
    <t>Please report TCM accrued/billable revenue,being billed to State on behalf of DHHS by Agency using DHHS NPI  here.</t>
  </si>
  <si>
    <t>CSS</t>
  </si>
  <si>
    <t>NMS01</t>
  </si>
  <si>
    <t>Other Service Units</t>
  </si>
  <si>
    <t>U4</t>
  </si>
  <si>
    <t>Third Party Billed Units</t>
  </si>
  <si>
    <t>CM U1</t>
  </si>
  <si>
    <t>CM U2</t>
  </si>
  <si>
    <t>CM U3</t>
  </si>
  <si>
    <t>CM U4</t>
  </si>
  <si>
    <r>
      <t xml:space="preserve">Enter </t>
    </r>
    <r>
      <rPr>
        <b/>
        <sz val="10"/>
        <rFont val="Arial"/>
        <family val="2"/>
      </rPr>
      <t xml:space="preserve">One (1) unit </t>
    </r>
    <r>
      <rPr>
        <sz val="10"/>
        <rFont val="Arial"/>
        <family val="2"/>
      </rPr>
      <t xml:space="preserve">of service for each screen completed in the month. Please make the required entry in PPS and prepare the required summary report.  </t>
    </r>
    <r>
      <rPr>
        <b/>
        <u/>
        <sz val="10"/>
        <rFont val="Arial"/>
        <family val="2"/>
      </rPr>
      <t xml:space="preserve">Please do not enter any other units like Travel or Documentation etc. in any other rows for screening. </t>
    </r>
    <r>
      <rPr>
        <sz val="10"/>
        <rFont val="Arial"/>
        <family val="2"/>
      </rPr>
      <t>Please also identify the Type of child being screened by either entering ZEI or YPI in the previous column.</t>
    </r>
  </si>
  <si>
    <t>Please enter the summary of all units reported under TCMU1  from Avatar report</t>
  </si>
  <si>
    <t>Please enter the summary of all units reported under TCMU2  from Avatar report</t>
  </si>
  <si>
    <t>Please enter the summary of all units reported under TCMU3  from Avatar report</t>
  </si>
  <si>
    <t>Please enter the summary of all units reported under TCMU4  from Avatar report</t>
  </si>
  <si>
    <t>Please enter the summary of all units reported under NMS01  from Avatar report</t>
  </si>
  <si>
    <t>Please enter all  units billed to third parties or funding sources here</t>
  </si>
  <si>
    <t xml:space="preserve">Please enter all eligible units other than Case Management units for Clients  not billable to Third party payor i.e.  Insurance, Medicaid, other counties or funding sources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</si>
</sst>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_(* #,##0_);_(* \(#,##0\);_(* &quot;-&quot;??_);_(@_)"/>
    <numFmt numFmtId="165" formatCode="mmmm\-yy"/>
    <numFmt numFmtId="166" formatCode="[&lt;=9999999]###\-####;\(###\)\ ###\-####"/>
    <numFmt numFmtId="167" formatCode="m/d/yy"/>
    <numFmt numFmtId="168" formatCode="_(* #,##0.0_);_(* \(#,##0.0\);_(* &quot;-&quot;?_);_(@_)"/>
    <numFmt numFmtId="169" formatCode="mm/dd/yy;@"/>
  </numFmts>
  <fonts count="69">
    <font>
      <sz val="10"/>
      <name val="Arial"/>
    </font>
    <font>
      <sz val="10"/>
      <name val="Arial"/>
      <family val="2"/>
    </font>
    <font>
      <b/>
      <sz val="10"/>
      <color indexed="18"/>
      <name val="Times New Roman"/>
      <family val="1"/>
    </font>
    <font>
      <sz val="10"/>
      <name val="Times New Roman"/>
      <family val="1"/>
    </font>
    <font>
      <b/>
      <sz val="10"/>
      <name val="Times New Roman"/>
      <family val="1"/>
    </font>
    <font>
      <sz val="12"/>
      <name val="Times New Roman"/>
      <family val="1"/>
    </font>
    <font>
      <sz val="12"/>
      <color indexed="10"/>
      <name val="Times New Roman"/>
      <family val="1"/>
    </font>
    <font>
      <sz val="8"/>
      <color indexed="81"/>
      <name val="Tahoma"/>
      <family val="2"/>
    </font>
    <font>
      <b/>
      <sz val="8"/>
      <color indexed="81"/>
      <name val="Tahoma"/>
      <family val="2"/>
    </font>
    <font>
      <b/>
      <sz val="10"/>
      <color indexed="16"/>
      <name val="Times New Roman"/>
      <family val="1"/>
    </font>
    <font>
      <i/>
      <sz val="12"/>
      <color indexed="12"/>
      <name val="Times New Roman"/>
      <family val="1"/>
    </font>
    <font>
      <b/>
      <sz val="12"/>
      <color indexed="60"/>
      <name val="Times New Roman"/>
      <family val="1"/>
    </font>
    <font>
      <sz val="8"/>
      <name val="Times New Roman"/>
      <family val="1"/>
    </font>
    <font>
      <u/>
      <sz val="10"/>
      <color indexed="12"/>
      <name val="Arial"/>
      <family val="2"/>
    </font>
    <font>
      <sz val="6"/>
      <name val="Times New Roman"/>
      <family val="1"/>
    </font>
    <font>
      <sz val="10"/>
      <color indexed="9"/>
      <name val="Times New Roman"/>
      <family val="1"/>
    </font>
    <font>
      <b/>
      <sz val="12"/>
      <name val="Times New Roman"/>
      <family val="1"/>
    </font>
    <font>
      <sz val="12"/>
      <color indexed="9"/>
      <name val="Times New Roman"/>
      <family val="1"/>
    </font>
    <font>
      <sz val="9"/>
      <name val="Arial"/>
      <family val="2"/>
    </font>
    <font>
      <sz val="10"/>
      <name val="Geneva"/>
    </font>
    <font>
      <sz val="12"/>
      <color indexed="61"/>
      <name val="Times New Roman"/>
      <family val="1"/>
    </font>
    <font>
      <b/>
      <sz val="10"/>
      <name val="Arial"/>
      <family val="2"/>
    </font>
    <font>
      <b/>
      <u/>
      <sz val="10"/>
      <name val="Arial"/>
      <family val="2"/>
    </font>
    <font>
      <b/>
      <u/>
      <sz val="12"/>
      <color indexed="60"/>
      <name val="Times New Roman"/>
      <family val="1"/>
    </font>
    <font>
      <b/>
      <sz val="8"/>
      <name val="Arial"/>
      <family val="2"/>
    </font>
    <font>
      <sz val="8"/>
      <name val="Arial"/>
      <family val="2"/>
    </font>
    <font>
      <b/>
      <u/>
      <sz val="10"/>
      <name val="Times New Roman"/>
      <family val="1"/>
    </font>
    <font>
      <sz val="9"/>
      <name val="Times New Roman"/>
      <family val="1"/>
    </font>
    <font>
      <b/>
      <sz val="8"/>
      <color indexed="16"/>
      <name val="Times New Roman"/>
      <family val="1"/>
    </font>
    <font>
      <b/>
      <i/>
      <sz val="12"/>
      <color indexed="12"/>
      <name val="Times New Roman"/>
      <family val="1"/>
    </font>
    <font>
      <b/>
      <sz val="9"/>
      <color indexed="16"/>
      <name val="Times New Roman"/>
      <family val="1"/>
    </font>
    <font>
      <sz val="10"/>
      <color indexed="10"/>
      <name val="Times New Roman"/>
      <family val="1"/>
    </font>
    <font>
      <sz val="10"/>
      <color indexed="48"/>
      <name val="Times New Roman"/>
      <family val="1"/>
    </font>
    <font>
      <b/>
      <sz val="9"/>
      <color indexed="18"/>
      <name val="Times New Roman"/>
      <family val="1"/>
    </font>
    <font>
      <b/>
      <u/>
      <sz val="11"/>
      <color indexed="16"/>
      <name val="Times New Roman"/>
      <family val="1"/>
    </font>
    <font>
      <sz val="10"/>
      <color indexed="16"/>
      <name val="Times New Roman"/>
      <family val="1"/>
    </font>
    <font>
      <sz val="10"/>
      <name val="Arial"/>
      <family val="2"/>
    </font>
    <font>
      <b/>
      <sz val="9"/>
      <name val="Times New Roman"/>
      <family val="1"/>
    </font>
    <font>
      <b/>
      <sz val="11"/>
      <name val="Times New Roman"/>
      <family val="1"/>
    </font>
    <font>
      <b/>
      <sz val="10"/>
      <color indexed="61"/>
      <name val="Times New Roman"/>
      <family val="1"/>
    </font>
    <font>
      <sz val="10"/>
      <color indexed="61"/>
      <name val="Arial"/>
      <family val="2"/>
    </font>
    <font>
      <b/>
      <sz val="8"/>
      <name val="Times New Roman"/>
      <family val="1"/>
    </font>
    <font>
      <b/>
      <sz val="7"/>
      <name val="Times New Roman"/>
      <family val="1"/>
    </font>
    <font>
      <b/>
      <sz val="11"/>
      <name val="Arial"/>
      <family val="2"/>
    </font>
    <font>
      <sz val="11"/>
      <name val="Arial"/>
      <family val="2"/>
    </font>
    <font>
      <b/>
      <sz val="11"/>
      <color indexed="10"/>
      <name val="Arial"/>
      <family val="2"/>
    </font>
    <font>
      <sz val="11"/>
      <color indexed="10"/>
      <name val="Arial"/>
      <family val="2"/>
    </font>
    <font>
      <u/>
      <sz val="11"/>
      <name val="Arial"/>
      <family val="2"/>
    </font>
    <font>
      <b/>
      <sz val="12"/>
      <name val="Arial"/>
      <family val="2"/>
    </font>
    <font>
      <sz val="12"/>
      <name val="Arial"/>
      <family val="2"/>
    </font>
    <font>
      <sz val="9"/>
      <color indexed="81"/>
      <name val="Tahoma"/>
      <family val="2"/>
    </font>
    <font>
      <b/>
      <sz val="9"/>
      <color indexed="81"/>
      <name val="Tahoma"/>
      <family val="2"/>
    </font>
    <font>
      <sz val="10"/>
      <color theme="0"/>
      <name val="Times New Roman"/>
      <family val="1"/>
    </font>
    <font>
      <b/>
      <sz val="10"/>
      <color theme="1"/>
      <name val="Times New Roman"/>
      <family val="1"/>
    </font>
    <font>
      <b/>
      <sz val="11"/>
      <color theme="8" tint="-0.249977111117893"/>
      <name val="Arial"/>
      <family val="2"/>
    </font>
    <font>
      <sz val="9"/>
      <color rgb="FFFF0000"/>
      <name val="Times New Roman"/>
      <family val="1"/>
    </font>
    <font>
      <b/>
      <sz val="11"/>
      <color rgb="FFFF0000"/>
      <name val="Arial"/>
      <family val="2"/>
    </font>
    <font>
      <b/>
      <sz val="12"/>
      <color rgb="FF00B050"/>
      <name val="Times New Roman"/>
      <family val="1"/>
    </font>
    <font>
      <b/>
      <sz val="10"/>
      <color theme="6" tint="-0.499984740745262"/>
      <name val="Times New Roman"/>
      <family val="1"/>
    </font>
    <font>
      <b/>
      <sz val="14"/>
      <color rgb="FFFF0000"/>
      <name val="Times New Roman"/>
      <family val="1"/>
    </font>
    <font>
      <sz val="11"/>
      <color rgb="FFFF0000"/>
      <name val="Arial"/>
      <family val="2"/>
    </font>
    <font>
      <b/>
      <sz val="9"/>
      <color indexed="60"/>
      <name val="Times New Roman"/>
      <family val="1"/>
    </font>
    <font>
      <b/>
      <sz val="10"/>
      <color indexed="60"/>
      <name val="Times New Roman"/>
      <family val="1"/>
    </font>
    <font>
      <sz val="10"/>
      <color rgb="FFFF0000"/>
      <name val="Arial"/>
      <family val="2"/>
    </font>
    <font>
      <strike/>
      <sz val="10"/>
      <name val="Arial"/>
      <family val="2"/>
    </font>
    <font>
      <b/>
      <sz val="10"/>
      <color rgb="FFFF0000"/>
      <name val="Arial"/>
      <family val="2"/>
    </font>
    <font>
      <b/>
      <sz val="10"/>
      <color rgb="FFFF0000"/>
      <name val="Times New Roman"/>
      <family val="1"/>
    </font>
    <font>
      <b/>
      <sz val="12"/>
      <color rgb="FFFF0000"/>
      <name val="Times New Roman"/>
      <family val="1"/>
    </font>
    <font>
      <b/>
      <sz val="11"/>
      <color rgb="FFFF0000"/>
      <name val="Times New Roman"/>
      <family val="1"/>
    </font>
  </fonts>
  <fills count="22">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FFF99"/>
        <bgColor indexed="64"/>
      </patternFill>
    </fill>
    <fill>
      <patternFill patternType="solid">
        <fgColor indexed="5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0.34998626667073579"/>
        <bgColor indexed="64"/>
      </patternFill>
    </fill>
  </fills>
  <borders count="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36" fillId="0" borderId="0"/>
    <xf numFmtId="0" fontId="19" fillId="0" borderId="0"/>
    <xf numFmtId="0" fontId="1" fillId="0" borderId="0"/>
    <xf numFmtId="9" fontId="1" fillId="0" borderId="0" applyFont="0" applyFill="0" applyBorder="0" applyAlignment="0" applyProtection="0"/>
  </cellStyleXfs>
  <cellXfs count="598">
    <xf numFmtId="0" fontId="0" fillId="0" borderId="0" xfId="0"/>
    <xf numFmtId="164" fontId="5" fillId="2" borderId="1" xfId="1" applyNumberFormat="1" applyFont="1" applyFill="1" applyBorder="1" applyProtection="1">
      <protection locked="0"/>
    </xf>
    <xf numFmtId="0" fontId="5" fillId="2" borderId="2" xfId="0" applyFont="1" applyFill="1" applyBorder="1" applyProtection="1">
      <protection locked="0"/>
    </xf>
    <xf numFmtId="164" fontId="5" fillId="2" borderId="2" xfId="1" applyNumberFormat="1" applyFont="1" applyFill="1" applyBorder="1" applyProtection="1">
      <protection locked="0"/>
    </xf>
    <xf numFmtId="164" fontId="5" fillId="2" borderId="1" xfId="1" applyNumberFormat="1" applyFont="1" applyFill="1" applyBorder="1" applyAlignment="1" applyProtection="1">
      <alignment wrapText="1"/>
      <protection locked="0"/>
    </xf>
    <xf numFmtId="164" fontId="3" fillId="0" borderId="1" xfId="1" applyNumberFormat="1" applyFont="1" applyFill="1" applyBorder="1" applyProtection="1"/>
    <xf numFmtId="164" fontId="3" fillId="0" borderId="3" xfId="1" applyNumberFormat="1" applyFont="1" applyFill="1" applyBorder="1" applyProtection="1"/>
    <xf numFmtId="164" fontId="3" fillId="2" borderId="3" xfId="1" applyNumberFormat="1" applyFont="1" applyFill="1" applyBorder="1" applyProtection="1">
      <protection locked="0"/>
    </xf>
    <xf numFmtId="164" fontId="3" fillId="0" borderId="3" xfId="1" applyNumberFormat="1" applyFont="1" applyBorder="1" applyProtection="1"/>
    <xf numFmtId="41" fontId="3" fillId="2" borderId="1" xfId="1" applyNumberFormat="1" applyFont="1" applyFill="1" applyBorder="1" applyProtection="1">
      <protection locked="0"/>
    </xf>
    <xf numFmtId="41" fontId="3" fillId="0" borderId="1" xfId="1" applyNumberFormat="1" applyFont="1" applyFill="1" applyBorder="1" applyProtection="1"/>
    <xf numFmtId="41" fontId="5" fillId="2" borderId="1" xfId="1" applyNumberFormat="1" applyFont="1" applyFill="1" applyBorder="1" applyProtection="1">
      <protection locked="0"/>
    </xf>
    <xf numFmtId="41" fontId="5" fillId="2" borderId="2" xfId="1" applyNumberFormat="1" applyFont="1" applyFill="1" applyBorder="1" applyProtection="1">
      <protection locked="0"/>
    </xf>
    <xf numFmtId="41" fontId="35" fillId="2" borderId="1" xfId="1" applyNumberFormat="1" applyFont="1" applyFill="1" applyBorder="1" applyProtection="1">
      <protection locked="0"/>
    </xf>
    <xf numFmtId="41" fontId="35" fillId="0" borderId="1" xfId="1" applyNumberFormat="1" applyFont="1" applyFill="1" applyBorder="1" applyProtection="1"/>
    <xf numFmtId="167" fontId="5" fillId="2" borderId="1" xfId="1" applyNumberFormat="1" applyFont="1" applyFill="1" applyBorder="1" applyProtection="1">
      <protection locked="0"/>
    </xf>
    <xf numFmtId="164" fontId="3" fillId="0" borderId="0" xfId="1" applyNumberFormat="1" applyFont="1" applyFill="1" applyBorder="1" applyProtection="1"/>
    <xf numFmtId="43" fontId="3" fillId="0" borderId="3" xfId="1" applyNumberFormat="1" applyFont="1" applyFill="1" applyBorder="1" applyProtection="1"/>
    <xf numFmtId="2" fontId="3" fillId="0" borderId="3" xfId="1" applyNumberFormat="1" applyFont="1" applyFill="1" applyBorder="1" applyProtection="1"/>
    <xf numFmtId="0" fontId="3" fillId="0" borderId="0" xfId="0" applyFont="1" applyProtection="1"/>
    <xf numFmtId="0" fontId="4" fillId="0" borderId="0" xfId="0" applyFont="1" applyProtection="1"/>
    <xf numFmtId="0" fontId="5" fillId="0" borderId="0" xfId="0" applyFont="1" applyBorder="1" applyAlignment="1" applyProtection="1">
      <alignment horizontal="left" indent="1"/>
    </xf>
    <xf numFmtId="0" fontId="4" fillId="0" borderId="0" xfId="0" applyFont="1" applyAlignment="1" applyProtection="1">
      <alignment horizontal="left" indent="1"/>
    </xf>
    <xf numFmtId="0" fontId="5" fillId="0" borderId="0" xfId="0" applyFont="1" applyProtection="1"/>
    <xf numFmtId="165" fontId="5" fillId="0" borderId="0" xfId="0" applyNumberFormat="1" applyFont="1" applyBorder="1" applyAlignment="1" applyProtection="1">
      <alignment horizontal="center"/>
    </xf>
    <xf numFmtId="0" fontId="5" fillId="0" borderId="0" xfId="0" applyFont="1" applyAlignment="1" applyProtection="1"/>
    <xf numFmtId="0" fontId="5" fillId="0" borderId="0" xfId="0" applyFont="1" applyAlignment="1" applyProtection="1">
      <alignment horizontal="left" indent="1"/>
    </xf>
    <xf numFmtId="0" fontId="16" fillId="0" borderId="0" xfId="0" applyFont="1" applyBorder="1" applyAlignment="1" applyProtection="1"/>
    <xf numFmtId="0" fontId="5" fillId="0" borderId="0" xfId="0" applyFont="1" applyFill="1" applyBorder="1" applyAlignment="1" applyProtection="1">
      <alignment horizontal="left"/>
    </xf>
    <xf numFmtId="0" fontId="4" fillId="0" borderId="0" xfId="0" applyFont="1" applyAlignment="1" applyProtection="1">
      <alignment horizontal="center"/>
    </xf>
    <xf numFmtId="0" fontId="5" fillId="0" borderId="0" xfId="0" applyFont="1" applyFill="1" applyBorder="1" applyProtection="1"/>
    <xf numFmtId="0" fontId="13" fillId="0" borderId="0" xfId="3" applyFill="1" applyBorder="1" applyAlignment="1" applyProtection="1">
      <alignment horizontal="left"/>
    </xf>
    <xf numFmtId="0" fontId="5" fillId="0" borderId="0" xfId="0" applyFont="1" applyBorder="1" applyProtection="1"/>
    <xf numFmtId="0" fontId="4" fillId="0" borderId="0" xfId="0" applyFont="1" applyAlignment="1" applyProtection="1">
      <alignment horizontal="left"/>
    </xf>
    <xf numFmtId="0" fontId="3" fillId="0" borderId="0" xfId="0" applyFont="1" applyBorder="1" applyProtection="1"/>
    <xf numFmtId="0" fontId="29" fillId="0" borderId="0" xfId="0" applyFont="1" applyBorder="1" applyProtection="1"/>
    <xf numFmtId="0" fontId="28" fillId="0" borderId="3" xfId="0" applyFont="1" applyBorder="1" applyAlignment="1" applyProtection="1">
      <alignment horizontal="center" wrapText="1"/>
    </xf>
    <xf numFmtId="0" fontId="11" fillId="0" borderId="4" xfId="0" applyFont="1" applyBorder="1" applyAlignment="1" applyProtection="1">
      <alignment horizontal="center"/>
    </xf>
    <xf numFmtId="0" fontId="11" fillId="0" borderId="2" xfId="0" applyFont="1" applyBorder="1" applyAlignment="1" applyProtection="1">
      <alignment horizontal="center"/>
    </xf>
    <xf numFmtId="0" fontId="11" fillId="0" borderId="1" xfId="0" applyFont="1" applyBorder="1" applyAlignment="1" applyProtection="1">
      <alignment horizontal="center"/>
    </xf>
    <xf numFmtId="0" fontId="5" fillId="0" borderId="1" xfId="0" applyFont="1" applyBorder="1" applyProtection="1"/>
    <xf numFmtId="0" fontId="9" fillId="0" borderId="3" xfId="0" applyFont="1" applyBorder="1" applyAlignment="1" applyProtection="1">
      <alignment horizontal="center" wrapText="1"/>
    </xf>
    <xf numFmtId="0" fontId="3" fillId="0" borderId="4" xfId="0" applyFont="1" applyBorder="1" applyProtection="1"/>
    <xf numFmtId="0" fontId="5" fillId="0" borderId="4" xfId="0" applyFont="1" applyBorder="1" applyProtection="1"/>
    <xf numFmtId="0" fontId="3" fillId="0" borderId="2" xfId="0" applyFont="1" applyBorder="1" applyProtection="1"/>
    <xf numFmtId="0" fontId="5" fillId="0" borderId="2" xfId="0" applyFont="1" applyBorder="1" applyProtection="1"/>
    <xf numFmtId="0" fontId="3" fillId="0" borderId="3" xfId="0" applyFont="1" applyBorder="1" applyAlignment="1" applyProtection="1">
      <alignment horizontal="left"/>
    </xf>
    <xf numFmtId="0" fontId="3" fillId="0" borderId="4" xfId="0" applyFont="1" applyBorder="1" applyAlignment="1" applyProtection="1">
      <alignment horizontal="right"/>
    </xf>
    <xf numFmtId="0" fontId="3" fillId="0" borderId="3" xfId="0" applyFont="1" applyBorder="1" applyAlignment="1" applyProtection="1">
      <alignment horizontal="right"/>
    </xf>
    <xf numFmtId="0" fontId="3" fillId="0" borderId="3" xfId="0" applyFont="1" applyFill="1" applyBorder="1" applyAlignment="1" applyProtection="1">
      <alignment horizontal="right"/>
    </xf>
    <xf numFmtId="0" fontId="3" fillId="0" borderId="4" xfId="0" applyFont="1" applyFill="1" applyBorder="1" applyProtection="1"/>
    <xf numFmtId="0" fontId="3" fillId="0" borderId="2" xfId="0" applyFont="1" applyFill="1" applyBorder="1" applyProtection="1"/>
    <xf numFmtId="0" fontId="5" fillId="0" borderId="2" xfId="0" applyFont="1" applyFill="1" applyBorder="1" applyProtection="1"/>
    <xf numFmtId="0" fontId="5" fillId="0" borderId="1" xfId="0" applyFont="1" applyFill="1" applyBorder="1" applyProtection="1"/>
    <xf numFmtId="0" fontId="3" fillId="0" borderId="3" xfId="0" applyFont="1" applyBorder="1" applyProtection="1"/>
    <xf numFmtId="0" fontId="27" fillId="0" borderId="4" xfId="0" applyFont="1" applyBorder="1" applyProtection="1"/>
    <xf numFmtId="0" fontId="3" fillId="0" borderId="0" xfId="0" applyFont="1" applyAlignment="1" applyProtection="1">
      <alignment horizontal="right"/>
    </xf>
    <xf numFmtId="0" fontId="27" fillId="0" borderId="0" xfId="0" applyFont="1" applyProtection="1"/>
    <xf numFmtId="0" fontId="5" fillId="0" borderId="0" xfId="0" applyFont="1" applyBorder="1" applyAlignment="1" applyProtection="1">
      <alignment horizontal="right"/>
    </xf>
    <xf numFmtId="164" fontId="5" fillId="0" borderId="0" xfId="1" applyNumberFormat="1" applyFont="1" applyBorder="1" applyProtection="1"/>
    <xf numFmtId="0" fontId="10" fillId="0" borderId="0" xfId="0" applyFont="1" applyBorder="1" applyProtection="1"/>
    <xf numFmtId="0" fontId="10" fillId="0" borderId="0" xfId="0" applyFont="1" applyBorder="1" applyAlignment="1" applyProtection="1">
      <alignment horizontal="right"/>
    </xf>
    <xf numFmtId="0" fontId="9" fillId="0" borderId="0" xfId="0" applyFont="1" applyBorder="1" applyAlignment="1" applyProtection="1">
      <alignment horizontal="center" wrapText="1"/>
    </xf>
    <xf numFmtId="164" fontId="3" fillId="0" borderId="0" xfId="1" applyNumberFormat="1" applyFont="1" applyBorder="1" applyProtection="1"/>
    <xf numFmtId="41" fontId="3" fillId="0" borderId="3" xfId="1" applyNumberFormat="1" applyFont="1" applyBorder="1" applyProtection="1"/>
    <xf numFmtId="41" fontId="3" fillId="0" borderId="0" xfId="1" applyNumberFormat="1" applyFont="1" applyBorder="1" applyProtection="1"/>
    <xf numFmtId="164" fontId="3" fillId="2" borderId="0" xfId="1" applyNumberFormat="1" applyFont="1" applyFill="1" applyBorder="1" applyProtection="1"/>
    <xf numFmtId="0" fontId="12" fillId="0" borderId="0" xfId="0" applyFont="1" applyBorder="1" applyProtection="1"/>
    <xf numFmtId="0" fontId="14" fillId="0" borderId="0" xfId="0" applyFont="1" applyBorder="1" applyProtection="1"/>
    <xf numFmtId="0" fontId="30" fillId="0" borderId="3" xfId="0" applyFont="1" applyBorder="1" applyAlignment="1" applyProtection="1">
      <alignment horizontal="center" wrapText="1"/>
    </xf>
    <xf numFmtId="0" fontId="14" fillId="0" borderId="0" xfId="0" applyFont="1" applyProtection="1"/>
    <xf numFmtId="43" fontId="3" fillId="0" borderId="3" xfId="1" applyNumberFormat="1" applyFont="1" applyBorder="1" applyProtection="1"/>
    <xf numFmtId="43" fontId="3" fillId="0" borderId="3" xfId="2" applyNumberFormat="1" applyFont="1" applyFill="1" applyBorder="1" applyProtection="1"/>
    <xf numFmtId="0" fontId="4" fillId="0" borderId="2" xfId="0" applyFont="1" applyFill="1" applyBorder="1" applyAlignment="1" applyProtection="1">
      <alignment horizontal="center" vertical="center"/>
    </xf>
    <xf numFmtId="164" fontId="3" fillId="0" borderId="0" xfId="0" applyNumberFormat="1" applyFont="1" applyProtection="1"/>
    <xf numFmtId="0" fontId="3" fillId="0" borderId="0" xfId="0" applyFont="1" applyAlignment="1" applyProtection="1">
      <alignment horizontal="left"/>
    </xf>
    <xf numFmtId="0" fontId="5" fillId="0" borderId="5" xfId="0" applyFont="1" applyBorder="1" applyProtection="1"/>
    <xf numFmtId="0" fontId="3" fillId="0" borderId="6" xfId="0" applyFont="1" applyBorder="1" applyProtection="1"/>
    <xf numFmtId="0" fontId="5" fillId="0" borderId="7" xfId="0" applyFont="1" applyBorder="1" applyProtection="1"/>
    <xf numFmtId="0" fontId="5" fillId="0" borderId="8" xfId="0" applyFont="1" applyBorder="1" applyProtection="1"/>
    <xf numFmtId="0" fontId="3" fillId="0" borderId="9" xfId="0" applyFont="1" applyBorder="1" applyProtection="1"/>
    <xf numFmtId="0" fontId="5" fillId="0" borderId="10" xfId="0" applyFont="1" applyBorder="1" applyProtection="1"/>
    <xf numFmtId="0" fontId="15" fillId="0" borderId="0" xfId="0" applyFont="1" applyProtection="1"/>
    <xf numFmtId="0" fontId="5" fillId="0" borderId="11" xfId="0" applyFont="1" applyBorder="1" applyAlignment="1" applyProtection="1">
      <alignment horizontal="left" indent="1"/>
    </xf>
    <xf numFmtId="0" fontId="4" fillId="0" borderId="0" xfId="0" applyFont="1" applyAlignment="1" applyProtection="1">
      <alignment horizontal="right"/>
    </xf>
    <xf numFmtId="0" fontId="5" fillId="0" borderId="11" xfId="0" applyFont="1" applyBorder="1" applyAlignment="1" applyProtection="1">
      <alignment horizontal="center"/>
    </xf>
    <xf numFmtId="0" fontId="5" fillId="0" borderId="0" xfId="0" applyFont="1" applyBorder="1" applyAlignment="1" applyProtection="1">
      <alignment horizontal="center"/>
    </xf>
    <xf numFmtId="1" fontId="12" fillId="0" borderId="11" xfId="0" applyNumberFormat="1" applyFont="1" applyBorder="1" applyProtection="1"/>
    <xf numFmtId="0" fontId="5" fillId="0" borderId="11" xfId="0" applyFont="1" applyBorder="1" applyProtection="1"/>
    <xf numFmtId="0" fontId="33" fillId="0" borderId="4"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1" xfId="0" applyFont="1" applyBorder="1" applyAlignment="1" applyProtection="1">
      <alignment horizontal="center" wrapText="1"/>
    </xf>
    <xf numFmtId="0" fontId="2" fillId="0" borderId="3" xfId="0" applyFont="1" applyBorder="1" applyAlignment="1" applyProtection="1">
      <alignment horizontal="center" wrapText="1"/>
    </xf>
    <xf numFmtId="0" fontId="3" fillId="0" borderId="8" xfId="0" applyFont="1" applyBorder="1" applyProtection="1"/>
    <xf numFmtId="0" fontId="3" fillId="0" borderId="1" xfId="0" applyFont="1" applyBorder="1" applyProtection="1"/>
    <xf numFmtId="0" fontId="5" fillId="0" borderId="3" xfId="0" applyFont="1" applyBorder="1" applyAlignment="1" applyProtection="1">
      <alignment horizontal="right"/>
    </xf>
    <xf numFmtId="164" fontId="5" fillId="2" borderId="3" xfId="1" applyNumberFormat="1" applyFont="1" applyFill="1" applyBorder="1" applyProtection="1"/>
    <xf numFmtId="0" fontId="31" fillId="0" borderId="4" xfId="0" applyFont="1" applyBorder="1" applyProtection="1"/>
    <xf numFmtId="0" fontId="6" fillId="0" borderId="1" xfId="0" applyFont="1" applyBorder="1" applyProtection="1"/>
    <xf numFmtId="0" fontId="13" fillId="0" borderId="0" xfId="3" applyAlignment="1" applyProtection="1"/>
    <xf numFmtId="0" fontId="0" fillId="0" borderId="0" xfId="0" applyProtection="1"/>
    <xf numFmtId="0" fontId="5" fillId="0" borderId="0" xfId="0" applyFont="1" applyFill="1" applyBorder="1" applyAlignment="1" applyProtection="1">
      <alignment horizontal="left" indent="1"/>
    </xf>
    <xf numFmtId="0" fontId="26" fillId="0" borderId="0" xfId="0" applyFont="1" applyProtection="1"/>
    <xf numFmtId="0" fontId="12" fillId="0" borderId="0" xfId="0" applyFont="1" applyBorder="1" applyAlignment="1" applyProtection="1"/>
    <xf numFmtId="0" fontId="3" fillId="0" borderId="0" xfId="0" applyFont="1" applyAlignment="1" applyProtection="1"/>
    <xf numFmtId="0" fontId="5" fillId="0" borderId="0" xfId="0" applyFont="1" applyBorder="1" applyAlignment="1" applyProtection="1"/>
    <xf numFmtId="0" fontId="5" fillId="0" borderId="11" xfId="0" applyFont="1" applyFill="1" applyBorder="1" applyAlignment="1" applyProtection="1"/>
    <xf numFmtId="0" fontId="21" fillId="0" borderId="0" xfId="0" applyFont="1" applyProtection="1"/>
    <xf numFmtId="0" fontId="5" fillId="0" borderId="11" xfId="0" applyFont="1" applyFill="1" applyBorder="1" applyAlignment="1" applyProtection="1">
      <alignment horizontal="left"/>
    </xf>
    <xf numFmtId="0" fontId="9" fillId="0" borderId="1" xfId="0" applyFont="1" applyBorder="1" applyAlignment="1" applyProtection="1">
      <alignment horizontal="center" wrapText="1"/>
    </xf>
    <xf numFmtId="0" fontId="20" fillId="3" borderId="3" xfId="0" applyFont="1" applyFill="1" applyBorder="1" applyAlignment="1" applyProtection="1">
      <alignment horizontal="right"/>
    </xf>
    <xf numFmtId="0" fontId="20" fillId="3" borderId="4" xfId="0" applyFont="1" applyFill="1" applyBorder="1" applyProtection="1"/>
    <xf numFmtId="41" fontId="35" fillId="0" borderId="1" xfId="0" applyNumberFormat="1" applyFont="1" applyBorder="1" applyAlignment="1" applyProtection="1">
      <alignment horizontal="center" wrapText="1"/>
    </xf>
    <xf numFmtId="0" fontId="9" fillId="0" borderId="3" xfId="0" applyFont="1" applyBorder="1" applyAlignment="1" applyProtection="1">
      <alignment horizontal="right" wrapText="1"/>
    </xf>
    <xf numFmtId="4" fontId="4" fillId="0" borderId="3" xfId="5" applyNumberFormat="1" applyFont="1" applyBorder="1" applyProtection="1"/>
    <xf numFmtId="41" fontId="3" fillId="2" borderId="1" xfId="1" applyNumberFormat="1" applyFont="1" applyFill="1" applyBorder="1" applyProtection="1"/>
    <xf numFmtId="0" fontId="5" fillId="3" borderId="1" xfId="0" applyFont="1" applyFill="1" applyBorder="1" applyProtection="1"/>
    <xf numFmtId="164" fontId="9" fillId="0" borderId="0" xfId="0" applyNumberFormat="1" applyFont="1" applyBorder="1" applyAlignment="1" applyProtection="1">
      <alignment horizontal="center" wrapText="1"/>
    </xf>
    <xf numFmtId="0" fontId="3" fillId="3" borderId="0" xfId="0" applyFont="1" applyFill="1" applyBorder="1" applyProtection="1"/>
    <xf numFmtId="0" fontId="3" fillId="3" borderId="0" xfId="0" applyFont="1" applyFill="1" applyProtection="1"/>
    <xf numFmtId="1" fontId="4" fillId="0" borderId="3" xfId="5" applyNumberFormat="1" applyFont="1" applyBorder="1" applyAlignment="1" applyProtection="1">
      <alignment horizontal="right"/>
    </xf>
    <xf numFmtId="4" fontId="4" fillId="0" borderId="7" xfId="5" applyNumberFormat="1" applyFont="1" applyBorder="1" applyProtection="1"/>
    <xf numFmtId="0" fontId="5" fillId="0" borderId="6" xfId="0" applyFont="1" applyBorder="1" applyProtection="1"/>
    <xf numFmtId="0" fontId="3" fillId="3" borderId="2" xfId="0" applyFont="1" applyFill="1" applyBorder="1" applyProtection="1"/>
    <xf numFmtId="0" fontId="5" fillId="3" borderId="2" xfId="0" applyFont="1" applyFill="1" applyBorder="1" applyProtection="1"/>
    <xf numFmtId="0" fontId="4" fillId="0" borderId="3" xfId="5" applyFont="1" applyBorder="1" applyProtection="1"/>
    <xf numFmtId="0" fontId="4" fillId="0" borderId="7" xfId="5" applyFont="1" applyBorder="1" applyProtection="1"/>
    <xf numFmtId="41" fontId="36" fillId="0" borderId="12" xfId="0" applyNumberFormat="1" applyFont="1" applyBorder="1" applyProtection="1"/>
    <xf numFmtId="41" fontId="21" fillId="0" borderId="0" xfId="0" applyNumberFormat="1" applyFont="1" applyProtection="1"/>
    <xf numFmtId="1" fontId="4" fillId="2" borderId="4" xfId="5" applyNumberFormat="1" applyFont="1" applyFill="1" applyBorder="1" applyAlignment="1" applyProtection="1">
      <alignment horizontal="left"/>
      <protection locked="0"/>
    </xf>
    <xf numFmtId="4" fontId="4" fillId="2" borderId="2" xfId="5" applyNumberFormat="1" applyFont="1" applyFill="1" applyBorder="1" applyProtection="1">
      <protection locked="0"/>
    </xf>
    <xf numFmtId="0" fontId="5" fillId="2" borderId="1" xfId="0" applyFont="1" applyFill="1" applyBorder="1" applyProtection="1">
      <protection locked="0"/>
    </xf>
    <xf numFmtId="0" fontId="5" fillId="2" borderId="4" xfId="0" applyFont="1" applyFill="1" applyBorder="1" applyProtection="1">
      <protection locked="0"/>
    </xf>
    <xf numFmtId="0" fontId="3" fillId="2" borderId="2" xfId="0" applyFont="1" applyFill="1" applyBorder="1" applyProtection="1">
      <protection locked="0"/>
    </xf>
    <xf numFmtId="0" fontId="5" fillId="0" borderId="1" xfId="0" applyFont="1" applyBorder="1" applyProtection="1">
      <protection locked="0"/>
    </xf>
    <xf numFmtId="0" fontId="22" fillId="0" borderId="0" xfId="0" applyFont="1" applyProtection="1"/>
    <xf numFmtId="0" fontId="0" fillId="0" borderId="0" xfId="0" applyAlignment="1" applyProtection="1">
      <alignment horizontal="center" wrapText="1"/>
    </xf>
    <xf numFmtId="0" fontId="4" fillId="0" borderId="0" xfId="0" applyFont="1" applyBorder="1" applyAlignment="1" applyProtection="1">
      <alignment horizontal="left" indent="1"/>
    </xf>
    <xf numFmtId="0" fontId="0" fillId="0" borderId="0" xfId="0" applyFill="1" applyBorder="1" applyProtection="1"/>
    <xf numFmtId="0" fontId="0" fillId="0" borderId="0" xfId="0" applyBorder="1" applyProtection="1"/>
    <xf numFmtId="0" fontId="21" fillId="0" borderId="0" xfId="0" applyFont="1" applyAlignment="1" applyProtection="1">
      <alignment horizontal="left"/>
    </xf>
    <xf numFmtId="0" fontId="24" fillId="0" borderId="0" xfId="0" applyFont="1" applyProtection="1"/>
    <xf numFmtId="0" fontId="9" fillId="0" borderId="4" xfId="0" applyFont="1" applyBorder="1" applyAlignment="1" applyProtection="1">
      <alignment horizontal="center" wrapText="1"/>
    </xf>
    <xf numFmtId="0" fontId="0" fillId="0" borderId="0" xfId="0" applyFill="1" applyBorder="1" applyAlignment="1" applyProtection="1">
      <alignment horizontal="center" wrapText="1"/>
    </xf>
    <xf numFmtId="0" fontId="0" fillId="0" borderId="0" xfId="0" applyBorder="1" applyAlignment="1" applyProtection="1">
      <alignment horizontal="center" wrapText="1"/>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alignment horizontal="center"/>
    </xf>
    <xf numFmtId="164" fontId="5" fillId="0" borderId="0" xfId="1" applyNumberFormat="1"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Alignment="1" applyProtection="1">
      <alignment horizontal="left" indent="1"/>
    </xf>
    <xf numFmtId="0" fontId="3" fillId="0" borderId="11" xfId="0" applyFont="1" applyFill="1" applyBorder="1" applyAlignment="1" applyProtection="1">
      <alignment horizontal="left"/>
    </xf>
    <xf numFmtId="0" fontId="5" fillId="0" borderId="0" xfId="0" applyFont="1" applyFill="1" applyProtection="1"/>
    <xf numFmtId="0" fontId="5" fillId="0" borderId="11" xfId="0" applyFont="1" applyFill="1" applyBorder="1" applyAlignment="1" applyProtection="1">
      <alignment horizontal="center"/>
    </xf>
    <xf numFmtId="0" fontId="4" fillId="0" borderId="0" xfId="0" applyFont="1" applyFill="1" applyBorder="1" applyAlignment="1" applyProtection="1">
      <alignment horizontal="left"/>
    </xf>
    <xf numFmtId="0" fontId="3" fillId="0" borderId="3" xfId="0" applyFont="1" applyFill="1" applyBorder="1" applyProtection="1"/>
    <xf numFmtId="0" fontId="3" fillId="0" borderId="0" xfId="0" applyFont="1" applyFill="1" applyProtection="1"/>
    <xf numFmtId="0" fontId="4" fillId="0" borderId="4"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164" fontId="5" fillId="0" borderId="3" xfId="1" applyNumberFormat="1" applyFont="1" applyFill="1" applyBorder="1" applyProtection="1"/>
    <xf numFmtId="0" fontId="5" fillId="0" borderId="0" xfId="0" applyFont="1" applyProtection="1">
      <protection hidden="1"/>
    </xf>
    <xf numFmtId="164" fontId="3" fillId="0" borderId="3" xfId="1" applyNumberFormat="1" applyFont="1" applyBorder="1" applyProtection="1">
      <protection hidden="1"/>
    </xf>
    <xf numFmtId="164" fontId="3" fillId="0" borderId="1" xfId="1" applyNumberFormat="1" applyFont="1" applyFill="1" applyBorder="1" applyProtection="1">
      <protection hidden="1"/>
    </xf>
    <xf numFmtId="164" fontId="3" fillId="0" borderId="3" xfId="1" applyNumberFormat="1" applyFont="1" applyFill="1" applyBorder="1" applyProtection="1">
      <protection hidden="1"/>
    </xf>
    <xf numFmtId="41" fontId="3" fillId="0" borderId="3" xfId="1" applyNumberFormat="1" applyFont="1" applyBorder="1" applyProtection="1">
      <protection hidden="1"/>
    </xf>
    <xf numFmtId="44" fontId="3" fillId="0" borderId="3" xfId="2" applyFont="1" applyFill="1" applyBorder="1" applyProtection="1">
      <protection hidden="1"/>
    </xf>
    <xf numFmtId="0" fontId="4" fillId="0" borderId="2" xfId="0" applyFont="1" applyFill="1" applyBorder="1" applyAlignment="1" applyProtection="1">
      <alignment horizontal="center" vertical="center"/>
      <protection hidden="1"/>
    </xf>
    <xf numFmtId="0" fontId="3" fillId="0" borderId="2" xfId="0" applyFont="1" applyBorder="1" applyProtection="1">
      <protection hidden="1"/>
    </xf>
    <xf numFmtId="41" fontId="4" fillId="0" borderId="1" xfId="1" applyNumberFormat="1" applyFont="1" applyFill="1" applyBorder="1" applyAlignment="1" applyProtection="1">
      <alignment horizontal="left" vertical="center"/>
      <protection hidden="1"/>
    </xf>
    <xf numFmtId="0" fontId="3" fillId="0" borderId="3" xfId="0" applyFont="1" applyBorder="1" applyProtection="1">
      <protection hidden="1"/>
    </xf>
    <xf numFmtId="41" fontId="9" fillId="0" borderId="3" xfId="0" applyNumberFormat="1" applyFont="1" applyBorder="1" applyAlignment="1" applyProtection="1">
      <alignment horizontal="center" wrapText="1"/>
      <protection hidden="1"/>
    </xf>
    <xf numFmtId="0" fontId="9" fillId="0" borderId="3" xfId="0" applyFont="1" applyBorder="1" applyAlignment="1" applyProtection="1">
      <alignment horizontal="center" wrapText="1"/>
      <protection hidden="1"/>
    </xf>
    <xf numFmtId="164" fontId="5" fillId="0" borderId="0" xfId="1" applyNumberFormat="1" applyFont="1" applyBorder="1" applyProtection="1">
      <protection hidden="1"/>
    </xf>
    <xf numFmtId="0" fontId="0" fillId="0" borderId="0" xfId="0" applyProtection="1">
      <protection hidden="1"/>
    </xf>
    <xf numFmtId="43" fontId="21" fillId="0" borderId="0" xfId="0" applyNumberFormat="1" applyFont="1" applyProtection="1">
      <protection hidden="1"/>
    </xf>
    <xf numFmtId="41" fontId="35" fillId="0" borderId="1" xfId="0" applyNumberFormat="1" applyFont="1" applyBorder="1" applyAlignment="1" applyProtection="1">
      <alignment horizontal="center" wrapText="1"/>
      <protection hidden="1"/>
    </xf>
    <xf numFmtId="41" fontId="36" fillId="0" borderId="12" xfId="0" applyNumberFormat="1" applyFont="1" applyBorder="1" applyProtection="1">
      <protection hidden="1"/>
    </xf>
    <xf numFmtId="41" fontId="5" fillId="3" borderId="1" xfId="1" applyNumberFormat="1" applyFont="1" applyFill="1" applyBorder="1" applyProtection="1">
      <protection hidden="1"/>
    </xf>
    <xf numFmtId="41" fontId="35" fillId="0" borderId="3" xfId="0" applyNumberFormat="1" applyFont="1" applyBorder="1" applyAlignment="1" applyProtection="1">
      <alignment horizontal="center" wrapText="1"/>
      <protection hidden="1"/>
    </xf>
    <xf numFmtId="41" fontId="21" fillId="0" borderId="0" xfId="0" applyNumberFormat="1" applyFont="1" applyProtection="1">
      <protection hidden="1"/>
    </xf>
    <xf numFmtId="41" fontId="0" fillId="0" borderId="0" xfId="0" applyNumberFormat="1" applyProtection="1">
      <protection hidden="1"/>
    </xf>
    <xf numFmtId="164" fontId="0" fillId="0" borderId="0" xfId="0" applyNumberFormat="1" applyProtection="1">
      <protection hidden="1"/>
    </xf>
    <xf numFmtId="0" fontId="3" fillId="0" borderId="3" xfId="0" applyFont="1" applyBorder="1" applyAlignment="1" applyProtection="1">
      <alignment horizontal="left"/>
      <protection hidden="1"/>
    </xf>
    <xf numFmtId="0" fontId="3" fillId="0" borderId="0" xfId="0" applyFont="1" applyProtection="1">
      <protection hidden="1"/>
    </xf>
    <xf numFmtId="0" fontId="10" fillId="0" borderId="0" xfId="0" applyFont="1" applyBorder="1" applyAlignment="1" applyProtection="1">
      <alignment horizontal="right"/>
      <protection hidden="1"/>
    </xf>
    <xf numFmtId="0" fontId="10" fillId="0" borderId="0" xfId="0" applyFont="1" applyBorder="1" applyProtection="1">
      <protection hidden="1"/>
    </xf>
    <xf numFmtId="0" fontId="30" fillId="0" borderId="3" xfId="0" applyFont="1" applyBorder="1" applyAlignment="1" applyProtection="1">
      <alignment horizontal="center" wrapText="1"/>
      <protection hidden="1"/>
    </xf>
    <xf numFmtId="164" fontId="3" fillId="0" borderId="2" xfId="0" applyNumberFormat="1" applyFont="1" applyBorder="1" applyProtection="1">
      <protection hidden="1"/>
    </xf>
    <xf numFmtId="43" fontId="3" fillId="0" borderId="0" xfId="0" applyNumberFormat="1" applyFont="1" applyProtection="1">
      <protection hidden="1"/>
    </xf>
    <xf numFmtId="0" fontId="3" fillId="0" borderId="0" xfId="0" applyFont="1" applyProtection="1">
      <protection locked="0"/>
    </xf>
    <xf numFmtId="0" fontId="5" fillId="0" borderId="0" xfId="0" applyFont="1" applyProtection="1">
      <protection locked="0"/>
    </xf>
    <xf numFmtId="165" fontId="5" fillId="0" borderId="0" xfId="0" applyNumberFormat="1" applyFont="1" applyBorder="1" applyAlignment="1" applyProtection="1">
      <alignment horizontal="center"/>
      <protection locked="0"/>
    </xf>
    <xf numFmtId="0" fontId="4" fillId="0" borderId="0" xfId="0" applyFont="1" applyAlignment="1" applyProtection="1">
      <alignment horizontal="left" indent="1"/>
      <protection hidden="1"/>
    </xf>
    <xf numFmtId="0" fontId="5" fillId="0" borderId="0" xfId="0" applyFont="1" applyAlignment="1" applyProtection="1">
      <alignment horizontal="left" indent="1"/>
      <protection hidden="1"/>
    </xf>
    <xf numFmtId="0" fontId="5" fillId="0" borderId="0" xfId="0" applyFont="1" applyBorder="1" applyProtection="1">
      <protection hidden="1"/>
    </xf>
    <xf numFmtId="0" fontId="4" fillId="0" borderId="0" xfId="0" applyFont="1" applyAlignment="1" applyProtection="1">
      <alignment horizontal="left"/>
      <protection hidden="1"/>
    </xf>
    <xf numFmtId="0" fontId="5" fillId="0" borderId="1" xfId="0" applyFont="1" applyBorder="1" applyProtection="1">
      <protection hidden="1"/>
    </xf>
    <xf numFmtId="0" fontId="18" fillId="0" borderId="0" xfId="0" applyFont="1" applyProtection="1"/>
    <xf numFmtId="0" fontId="21" fillId="0" borderId="0" xfId="0" applyFont="1" applyAlignment="1" applyProtection="1">
      <alignment horizontal="right"/>
    </xf>
    <xf numFmtId="41" fontId="39" fillId="0" borderId="1" xfId="0" applyNumberFormat="1" applyFont="1" applyBorder="1" applyAlignment="1" applyProtection="1">
      <alignment horizontal="center" wrapText="1"/>
      <protection hidden="1"/>
    </xf>
    <xf numFmtId="41" fontId="39" fillId="3" borderId="3" xfId="1" applyNumberFormat="1" applyFont="1" applyFill="1" applyBorder="1" applyProtection="1">
      <protection hidden="1"/>
    </xf>
    <xf numFmtId="41" fontId="39" fillId="0" borderId="3" xfId="1" applyNumberFormat="1" applyFont="1" applyFill="1" applyBorder="1" applyProtection="1">
      <protection hidden="1"/>
    </xf>
    <xf numFmtId="41" fontId="40" fillId="0" borderId="12" xfId="0" applyNumberFormat="1" applyFont="1" applyBorder="1" applyProtection="1">
      <protection hidden="1"/>
    </xf>
    <xf numFmtId="41" fontId="4" fillId="4" borderId="3" xfId="1" applyNumberFormat="1" applyFont="1" applyFill="1" applyBorder="1" applyProtection="1">
      <protection hidden="1"/>
    </xf>
    <xf numFmtId="41" fontId="36" fillId="0" borderId="12" xfId="0" applyNumberFormat="1" applyFont="1" applyBorder="1" applyProtection="1">
      <protection locked="0"/>
    </xf>
    <xf numFmtId="41" fontId="40" fillId="0" borderId="12" xfId="0" applyNumberFormat="1" applyFont="1" applyBorder="1" applyProtection="1">
      <protection locked="0"/>
    </xf>
    <xf numFmtId="41" fontId="35" fillId="0" borderId="1" xfId="1" applyNumberFormat="1" applyFont="1" applyFill="1" applyBorder="1" applyProtection="1">
      <protection hidden="1"/>
    </xf>
    <xf numFmtId="43" fontId="5" fillId="2" borderId="2" xfId="0" applyNumberFormat="1" applyFont="1" applyFill="1" applyBorder="1" applyProtection="1">
      <protection locked="0"/>
    </xf>
    <xf numFmtId="0" fontId="16" fillId="0" borderId="0" xfId="0" applyFont="1" applyAlignment="1" applyProtection="1"/>
    <xf numFmtId="0" fontId="16" fillId="0" borderId="0" xfId="0" applyFont="1" applyAlignment="1" applyProtection="1">
      <alignment horizontal="left"/>
    </xf>
    <xf numFmtId="0" fontId="41" fillId="0" borderId="0" xfId="0" applyFont="1" applyProtection="1"/>
    <xf numFmtId="0" fontId="42" fillId="0" borderId="0" xfId="0" applyFont="1" applyProtection="1"/>
    <xf numFmtId="0" fontId="37" fillId="0" borderId="3" xfId="0" applyFont="1" applyBorder="1" applyAlignment="1" applyProtection="1">
      <alignment horizontal="center"/>
      <protection hidden="1"/>
    </xf>
    <xf numFmtId="0" fontId="16" fillId="0" borderId="11" xfId="0" applyFont="1" applyBorder="1" applyAlignment="1" applyProtection="1">
      <alignment horizontal="center"/>
    </xf>
    <xf numFmtId="0" fontId="16" fillId="0" borderId="11" xfId="0" applyFont="1" applyFill="1" applyBorder="1" applyAlignment="1" applyProtection="1">
      <alignment horizontal="left"/>
    </xf>
    <xf numFmtId="0" fontId="3" fillId="0" borderId="0" xfId="0" applyFont="1" applyAlignment="1" applyProtection="1">
      <alignment horizontal="left" indent="1"/>
    </xf>
    <xf numFmtId="0" fontId="3" fillId="0" borderId="0" xfId="0" applyFont="1" applyFill="1" applyAlignment="1" applyProtection="1">
      <alignment horizontal="left" indent="1"/>
    </xf>
    <xf numFmtId="0" fontId="4" fillId="0" borderId="11" xfId="0" applyFont="1" applyFill="1" applyBorder="1" applyAlignment="1" applyProtection="1">
      <alignment horizontal="left"/>
    </xf>
    <xf numFmtId="0" fontId="3" fillId="0" borderId="0" xfId="0" applyFont="1" applyAlignment="1" applyProtection="1">
      <alignment horizontal="left"/>
      <protection hidden="1"/>
    </xf>
    <xf numFmtId="166" fontId="4" fillId="0" borderId="11" xfId="0" applyNumberFormat="1" applyFont="1" applyFill="1" applyBorder="1" applyProtection="1"/>
    <xf numFmtId="0" fontId="3" fillId="0" borderId="0" xfId="0" applyFont="1" applyAlignment="1" applyProtection="1">
      <alignment horizontal="center"/>
    </xf>
    <xf numFmtId="166" fontId="37" fillId="0" borderId="11" xfId="0" applyNumberFormat="1" applyFont="1" applyBorder="1" applyProtection="1"/>
    <xf numFmtId="0" fontId="16" fillId="0" borderId="11" xfId="0" applyFont="1" applyBorder="1" applyAlignment="1" applyProtection="1">
      <alignment horizontal="left" indent="1"/>
    </xf>
    <xf numFmtId="0" fontId="16" fillId="0" borderId="0" xfId="0" applyFont="1" applyAlignment="1" applyProtection="1">
      <alignment horizontal="left" indent="1"/>
    </xf>
    <xf numFmtId="0" fontId="3" fillId="0" borderId="11" xfId="0" applyFont="1" applyFill="1" applyBorder="1" applyProtection="1"/>
    <xf numFmtId="0" fontId="41" fillId="0" borderId="3" xfId="0" applyFont="1" applyBorder="1" applyProtection="1"/>
    <xf numFmtId="0" fontId="5" fillId="0" borderId="5" xfId="0" applyFont="1" applyBorder="1" applyProtection="1">
      <protection locked="0" hidden="1"/>
    </xf>
    <xf numFmtId="0" fontId="3" fillId="0" borderId="6" xfId="0" applyFont="1" applyBorder="1" applyProtection="1">
      <protection locked="0" hidden="1"/>
    </xf>
    <xf numFmtId="0" fontId="5" fillId="0" borderId="7" xfId="0" applyFont="1" applyBorder="1" applyProtection="1">
      <protection locked="0" hidden="1"/>
    </xf>
    <xf numFmtId="0" fontId="3" fillId="0" borderId="0" xfId="0" applyFont="1" applyProtection="1">
      <protection locked="0" hidden="1"/>
    </xf>
    <xf numFmtId="0" fontId="3" fillId="0" borderId="5" xfId="0" applyFont="1" applyBorder="1" applyProtection="1">
      <protection locked="0" hidden="1"/>
    </xf>
    <xf numFmtId="0" fontId="12" fillId="0" borderId="5" xfId="0" applyFont="1" applyBorder="1" applyProtection="1">
      <protection locked="0" hidden="1"/>
    </xf>
    <xf numFmtId="0" fontId="17" fillId="0" borderId="7" xfId="0" applyFont="1" applyBorder="1" applyProtection="1">
      <protection locked="0" hidden="1"/>
    </xf>
    <xf numFmtId="0" fontId="15" fillId="0" borderId="0" xfId="0" applyFont="1" applyProtection="1">
      <protection locked="0" hidden="1"/>
    </xf>
    <xf numFmtId="0" fontId="5" fillId="0" borderId="8" xfId="0" applyFont="1" applyBorder="1" applyProtection="1">
      <protection locked="0" hidden="1"/>
    </xf>
    <xf numFmtId="0" fontId="3" fillId="0" borderId="9" xfId="0" applyFont="1" applyBorder="1" applyProtection="1">
      <protection locked="0" hidden="1"/>
    </xf>
    <xf numFmtId="0" fontId="5" fillId="0" borderId="10" xfId="0" applyFont="1" applyBorder="1" applyProtection="1">
      <protection locked="0" hidden="1"/>
    </xf>
    <xf numFmtId="0" fontId="31" fillId="0" borderId="0" xfId="0" applyFont="1" applyProtection="1">
      <protection locked="0" hidden="1"/>
    </xf>
    <xf numFmtId="0" fontId="3" fillId="0" borderId="11" xfId="0" applyFont="1" applyFill="1" applyBorder="1" applyProtection="1">
      <protection hidden="1"/>
    </xf>
    <xf numFmtId="43" fontId="3" fillId="0" borderId="3" xfId="1" applyNumberFormat="1" applyFont="1" applyFill="1" applyBorder="1" applyProtection="1">
      <protection hidden="1"/>
    </xf>
    <xf numFmtId="43" fontId="3" fillId="0" borderId="0" xfId="0" applyNumberFormat="1" applyFont="1" applyProtection="1"/>
    <xf numFmtId="0" fontId="16" fillId="0" borderId="0" xfId="0" applyFont="1" applyAlignment="1" applyProtection="1">
      <alignment horizontal="center"/>
    </xf>
    <xf numFmtId="39" fontId="3" fillId="0" borderId="3" xfId="1" applyNumberFormat="1" applyFont="1" applyFill="1" applyBorder="1" applyProtection="1">
      <protection hidden="1"/>
    </xf>
    <xf numFmtId="39" fontId="3" fillId="0" borderId="3" xfId="1" applyNumberFormat="1" applyFont="1" applyBorder="1" applyProtection="1">
      <protection hidden="1"/>
    </xf>
    <xf numFmtId="168" fontId="3" fillId="0" borderId="0" xfId="0" applyNumberFormat="1" applyFont="1" applyProtection="1"/>
    <xf numFmtId="10" fontId="3" fillId="0" borderId="0" xfId="0" applyNumberFormat="1" applyFont="1" applyProtection="1"/>
    <xf numFmtId="10" fontId="3" fillId="5" borderId="3" xfId="0" applyNumberFormat="1" applyFont="1" applyFill="1" applyBorder="1" applyProtection="1">
      <protection hidden="1"/>
    </xf>
    <xf numFmtId="164" fontId="5" fillId="2" borderId="3" xfId="1" applyNumberFormat="1" applyFont="1" applyFill="1" applyBorder="1" applyProtection="1">
      <protection locked="0"/>
    </xf>
    <xf numFmtId="41" fontId="4" fillId="0" borderId="14" xfId="1" applyNumberFormat="1" applyFont="1" applyFill="1" applyBorder="1" applyAlignment="1" applyProtection="1">
      <alignment horizontal="left" vertical="center"/>
      <protection hidden="1"/>
    </xf>
    <xf numFmtId="0" fontId="4" fillId="0" borderId="13" xfId="0" applyFont="1" applyFill="1" applyBorder="1" applyAlignment="1" applyProtection="1">
      <alignment horizontal="center" vertical="center"/>
      <protection hidden="1"/>
    </xf>
    <xf numFmtId="0" fontId="4" fillId="0" borderId="15" xfId="0" applyFont="1" applyBorder="1" applyProtection="1"/>
    <xf numFmtId="41" fontId="3" fillId="5" borderId="17" xfId="0" applyNumberFormat="1" applyFont="1" applyFill="1" applyBorder="1" applyProtection="1">
      <protection hidden="1"/>
    </xf>
    <xf numFmtId="43" fontId="3" fillId="6" borderId="3" xfId="1" applyNumberFormat="1" applyFont="1" applyFill="1" applyBorder="1" applyProtection="1"/>
    <xf numFmtId="164" fontId="5" fillId="6" borderId="3" xfId="1" applyNumberFormat="1" applyFont="1" applyFill="1" applyBorder="1" applyProtection="1"/>
    <xf numFmtId="164" fontId="5" fillId="6" borderId="10" xfId="1" applyNumberFormat="1" applyFont="1" applyFill="1" applyBorder="1" applyProtection="1"/>
    <xf numFmtId="43" fontId="3" fillId="6" borderId="10" xfId="1" applyNumberFormat="1" applyFont="1" applyFill="1" applyBorder="1" applyProtection="1"/>
    <xf numFmtId="43" fontId="9" fillId="6" borderId="10" xfId="0" applyNumberFormat="1" applyFont="1" applyFill="1" applyBorder="1" applyAlignment="1" applyProtection="1">
      <alignment horizontal="center" wrapText="1"/>
      <protection hidden="1"/>
    </xf>
    <xf numFmtId="41" fontId="9" fillId="0" borderId="0" xfId="0" applyNumberFormat="1" applyFont="1" applyBorder="1" applyAlignment="1" applyProtection="1">
      <alignment horizontal="center" wrapText="1"/>
    </xf>
    <xf numFmtId="41" fontId="9" fillId="0" borderId="0" xfId="0" applyNumberFormat="1" applyFont="1" applyBorder="1" applyAlignment="1" applyProtection="1">
      <alignment horizontal="center" wrapText="1"/>
      <protection hidden="1"/>
    </xf>
    <xf numFmtId="0" fontId="10" fillId="0" borderId="0" xfId="0" applyFont="1" applyBorder="1" applyAlignment="1" applyProtection="1">
      <alignment horizontal="left"/>
    </xf>
    <xf numFmtId="0" fontId="43" fillId="0" borderId="0" xfId="0" applyFont="1" applyAlignment="1" applyProtection="1">
      <alignment vertical="top"/>
      <protection hidden="1"/>
    </xf>
    <xf numFmtId="0" fontId="43" fillId="0" borderId="0" xfId="0" applyFont="1" applyAlignment="1" applyProtection="1">
      <alignment wrapText="1"/>
      <protection hidden="1"/>
    </xf>
    <xf numFmtId="0" fontId="43" fillId="0" borderId="0" xfId="0" applyFont="1" applyProtection="1">
      <protection hidden="1"/>
    </xf>
    <xf numFmtId="0" fontId="44" fillId="0" borderId="0" xfId="0" applyFont="1" applyProtection="1">
      <protection hidden="1"/>
    </xf>
    <xf numFmtId="0" fontId="44" fillId="0" borderId="0" xfId="0" quotePrefix="1" applyFont="1" applyProtection="1">
      <protection hidden="1"/>
    </xf>
    <xf numFmtId="0" fontId="43" fillId="0" borderId="0" xfId="0" quotePrefix="1" applyFont="1" applyProtection="1">
      <protection hidden="1"/>
    </xf>
    <xf numFmtId="0" fontId="45" fillId="0" borderId="0" xfId="0" applyFont="1" applyAlignment="1" applyProtection="1">
      <alignment wrapText="1"/>
      <protection hidden="1"/>
    </xf>
    <xf numFmtId="0" fontId="17" fillId="0" borderId="0" xfId="0" applyFont="1" applyProtection="1">
      <protection hidden="1"/>
    </xf>
    <xf numFmtId="0" fontId="45" fillId="0" borderId="0" xfId="0" applyFont="1" applyProtection="1">
      <protection hidden="1"/>
    </xf>
    <xf numFmtId="0" fontId="46" fillId="0" borderId="0" xfId="0" applyFont="1" applyProtection="1">
      <protection hidden="1"/>
    </xf>
    <xf numFmtId="0" fontId="16" fillId="0" borderId="0" xfId="0" applyFont="1" applyProtection="1">
      <protection hidden="1"/>
    </xf>
    <xf numFmtId="0" fontId="44" fillId="0" borderId="0" xfId="0" applyFont="1" applyAlignment="1" applyProtection="1">
      <alignment wrapText="1"/>
      <protection hidden="1"/>
    </xf>
    <xf numFmtId="43" fontId="3" fillId="8" borderId="3" xfId="1" applyNumberFormat="1" applyFont="1" applyFill="1" applyBorder="1" applyProtection="1">
      <protection locked="0"/>
    </xf>
    <xf numFmtId="41" fontId="9" fillId="0" borderId="8" xfId="0" applyNumberFormat="1" applyFont="1" applyBorder="1" applyAlignment="1" applyProtection="1">
      <alignment horizontal="center" wrapText="1"/>
    </xf>
    <xf numFmtId="41" fontId="9" fillId="0" borderId="22" xfId="0" applyNumberFormat="1" applyFont="1" applyBorder="1" applyAlignment="1" applyProtection="1">
      <alignment horizontal="center" wrapText="1"/>
    </xf>
    <xf numFmtId="41" fontId="9" fillId="0" borderId="23" xfId="0" applyNumberFormat="1" applyFont="1" applyBorder="1" applyAlignment="1" applyProtection="1">
      <alignment horizontal="center" wrapText="1"/>
    </xf>
    <xf numFmtId="168" fontId="35" fillId="0" borderId="23" xfId="0" applyNumberFormat="1" applyFont="1" applyBorder="1" applyAlignment="1" applyProtection="1">
      <alignment horizontal="right" wrapText="1"/>
      <protection hidden="1"/>
    </xf>
    <xf numFmtId="0" fontId="3" fillId="9" borderId="3" xfId="0" applyFont="1" applyFill="1" applyBorder="1" applyAlignment="1" applyProtection="1">
      <alignment horizontal="right"/>
    </xf>
    <xf numFmtId="0" fontId="5" fillId="6" borderId="3" xfId="0" applyFont="1" applyFill="1" applyBorder="1" applyAlignment="1" applyProtection="1">
      <alignment horizontal="right"/>
    </xf>
    <xf numFmtId="41" fontId="3" fillId="6" borderId="3" xfId="2" applyNumberFormat="1" applyFont="1" applyFill="1" applyBorder="1" applyProtection="1">
      <protection hidden="1"/>
    </xf>
    <xf numFmtId="41" fontId="9" fillId="6" borderId="3" xfId="0" applyNumberFormat="1" applyFont="1" applyFill="1" applyBorder="1" applyAlignment="1" applyProtection="1">
      <alignment horizontal="center" wrapText="1"/>
      <protection hidden="1"/>
    </xf>
    <xf numFmtId="0" fontId="52" fillId="12" borderId="0" xfId="0" applyFont="1" applyFill="1" applyProtection="1"/>
    <xf numFmtId="43" fontId="9" fillId="6" borderId="3" xfId="0" applyNumberFormat="1" applyFont="1" applyFill="1" applyBorder="1" applyAlignment="1" applyProtection="1">
      <alignment horizontal="center" wrapText="1"/>
    </xf>
    <xf numFmtId="0" fontId="53" fillId="0" borderId="3" xfId="0" applyFont="1" applyFill="1" applyBorder="1" applyAlignment="1" applyProtection="1">
      <alignment horizontal="center" wrapText="1"/>
    </xf>
    <xf numFmtId="0" fontId="53" fillId="0" borderId="10" xfId="0" applyFont="1" applyFill="1" applyBorder="1" applyAlignment="1" applyProtection="1">
      <alignment horizontal="center" wrapText="1"/>
    </xf>
    <xf numFmtId="0" fontId="38" fillId="0" borderId="4" xfId="0" applyFont="1" applyBorder="1" applyProtection="1"/>
    <xf numFmtId="0" fontId="3" fillId="6" borderId="0" xfId="0" applyFont="1" applyFill="1" applyBorder="1" applyProtection="1"/>
    <xf numFmtId="164" fontId="27" fillId="0" borderId="0" xfId="0" applyNumberFormat="1" applyFont="1" applyBorder="1" applyProtection="1"/>
    <xf numFmtId="0" fontId="3" fillId="0" borderId="0" xfId="0" applyFont="1" applyAlignment="1" applyProtection="1">
      <alignment wrapText="1"/>
    </xf>
    <xf numFmtId="0" fontId="54" fillId="0" borderId="0" xfId="0" applyFont="1" applyProtection="1">
      <protection hidden="1"/>
    </xf>
    <xf numFmtId="0" fontId="55" fillId="0" borderId="25" xfId="0" applyFont="1" applyBorder="1" applyAlignment="1" applyProtection="1">
      <alignment horizontal="center" wrapText="1"/>
      <protection hidden="1"/>
    </xf>
    <xf numFmtId="41" fontId="3" fillId="6" borderId="3" xfId="1" applyNumberFormat="1" applyFont="1" applyFill="1" applyBorder="1" applyProtection="1">
      <protection hidden="1"/>
    </xf>
    <xf numFmtId="0" fontId="4" fillId="0" borderId="32" xfId="0" applyFont="1" applyFill="1" applyBorder="1" applyAlignment="1" applyProtection="1">
      <alignment horizontal="center" vertical="center"/>
      <protection hidden="1"/>
    </xf>
    <xf numFmtId="0" fontId="4" fillId="0" borderId="33" xfId="0" applyFont="1" applyFill="1" applyBorder="1" applyAlignment="1" applyProtection="1">
      <alignment horizontal="center" vertical="center"/>
      <protection hidden="1"/>
    </xf>
    <xf numFmtId="0" fontId="4" fillId="0" borderId="34" xfId="0" applyFont="1" applyFill="1" applyBorder="1" applyAlignment="1" applyProtection="1">
      <alignment horizontal="center" vertical="center"/>
      <protection hidden="1"/>
    </xf>
    <xf numFmtId="0" fontId="3" fillId="0" borderId="35" xfId="0" applyFont="1" applyBorder="1" applyProtection="1"/>
    <xf numFmtId="0" fontId="56" fillId="0" borderId="0" xfId="0" applyFont="1" applyProtection="1">
      <protection hidden="1"/>
    </xf>
    <xf numFmtId="0" fontId="57" fillId="0" borderId="0" xfId="0" applyFont="1" applyAlignment="1" applyProtection="1">
      <alignment horizontal="right"/>
    </xf>
    <xf numFmtId="0" fontId="58" fillId="6" borderId="15" xfId="0" applyFont="1" applyFill="1" applyBorder="1" applyProtection="1"/>
    <xf numFmtId="0" fontId="3" fillId="6" borderId="39" xfId="0" applyFont="1" applyFill="1" applyBorder="1" applyProtection="1"/>
    <xf numFmtId="0" fontId="3" fillId="6" borderId="16" xfId="0" applyFont="1" applyFill="1" applyBorder="1" applyProtection="1"/>
    <xf numFmtId="0" fontId="59" fillId="0" borderId="0" xfId="0" applyFont="1" applyProtection="1">
      <protection locked="0" hidden="1"/>
    </xf>
    <xf numFmtId="0" fontId="3" fillId="6" borderId="0" xfId="0" applyFont="1" applyFill="1" applyAlignment="1" applyProtection="1">
      <alignment horizontal="right"/>
    </xf>
    <xf numFmtId="0" fontId="4" fillId="6" borderId="0" xfId="0" applyFont="1" applyFill="1" applyAlignment="1" applyProtection="1">
      <alignment horizontal="left"/>
      <protection hidden="1"/>
    </xf>
    <xf numFmtId="0" fontId="3" fillId="6" borderId="0" xfId="0" applyFont="1" applyFill="1" applyProtection="1"/>
    <xf numFmtId="164" fontId="27" fillId="0" borderId="3" xfId="1" applyNumberFormat="1" applyFont="1" applyBorder="1" applyProtection="1">
      <protection hidden="1"/>
    </xf>
    <xf numFmtId="164" fontId="27" fillId="11" borderId="3" xfId="1" applyNumberFormat="1" applyFont="1" applyFill="1" applyBorder="1" applyProtection="1">
      <protection hidden="1"/>
    </xf>
    <xf numFmtId="43" fontId="27" fillId="0" borderId="3" xfId="1" applyNumberFormat="1" applyFont="1" applyFill="1" applyBorder="1" applyProtection="1">
      <protection hidden="1"/>
    </xf>
    <xf numFmtId="164" fontId="27" fillId="10" borderId="3" xfId="1" applyNumberFormat="1" applyFont="1" applyFill="1" applyBorder="1" applyProtection="1">
      <protection hidden="1"/>
    </xf>
    <xf numFmtId="44" fontId="27" fillId="0" borderId="3" xfId="2" applyFont="1" applyFill="1" applyBorder="1" applyProtection="1">
      <protection hidden="1"/>
    </xf>
    <xf numFmtId="41" fontId="27" fillId="9" borderId="17" xfId="0" applyNumberFormat="1" applyFont="1" applyFill="1" applyBorder="1" applyProtection="1"/>
    <xf numFmtId="164" fontId="37" fillId="13" borderId="24" xfId="1" applyNumberFormat="1" applyFont="1" applyFill="1" applyBorder="1" applyProtection="1"/>
    <xf numFmtId="41" fontId="27" fillId="6" borderId="24" xfId="0" applyNumberFormat="1" applyFont="1" applyFill="1" applyBorder="1" applyAlignment="1" applyProtection="1">
      <alignment horizontal="center"/>
    </xf>
    <xf numFmtId="164" fontId="27" fillId="14" borderId="24" xfId="0" applyNumberFormat="1" applyFont="1" applyFill="1" applyBorder="1" applyAlignment="1" applyProtection="1">
      <alignment horizontal="center"/>
    </xf>
    <xf numFmtId="41" fontId="27" fillId="10" borderId="24" xfId="0" applyNumberFormat="1" applyFont="1" applyFill="1" applyBorder="1" applyAlignment="1" applyProtection="1">
      <alignment horizontal="center"/>
    </xf>
    <xf numFmtId="0" fontId="9" fillId="15" borderId="3" xfId="0" applyFont="1" applyFill="1" applyBorder="1" applyAlignment="1" applyProtection="1">
      <alignment horizontal="center" wrapText="1"/>
    </xf>
    <xf numFmtId="0" fontId="3" fillId="15" borderId="3" xfId="0" applyFont="1" applyFill="1" applyBorder="1" applyProtection="1"/>
    <xf numFmtId="164" fontId="3" fillId="15" borderId="3" xfId="1" applyNumberFormat="1" applyFont="1" applyFill="1" applyBorder="1" applyProtection="1"/>
    <xf numFmtId="0" fontId="9" fillId="15" borderId="1" xfId="0" applyFont="1" applyFill="1" applyBorder="1" applyAlignment="1" applyProtection="1">
      <alignment horizontal="center" wrapText="1"/>
    </xf>
    <xf numFmtId="41" fontId="35" fillId="15" borderId="1" xfId="0" applyNumberFormat="1" applyFont="1" applyFill="1" applyBorder="1" applyAlignment="1" applyProtection="1">
      <alignment horizontal="center" wrapText="1"/>
      <protection hidden="1"/>
    </xf>
    <xf numFmtId="41" fontId="3" fillId="15" borderId="1" xfId="1" applyNumberFormat="1" applyFont="1" applyFill="1" applyBorder="1" applyProtection="1"/>
    <xf numFmtId="41" fontId="35" fillId="15" borderId="1" xfId="1" applyNumberFormat="1" applyFont="1" applyFill="1" applyBorder="1" applyProtection="1"/>
    <xf numFmtId="41" fontId="35" fillId="15" borderId="1" xfId="1" applyNumberFormat="1" applyFont="1" applyFill="1" applyBorder="1" applyProtection="1">
      <protection hidden="1"/>
    </xf>
    <xf numFmtId="0" fontId="60" fillId="0" borderId="0" xfId="0" applyFont="1" applyAlignment="1" applyProtection="1">
      <alignment vertical="top" wrapText="1"/>
      <protection hidden="1"/>
    </xf>
    <xf numFmtId="0" fontId="5" fillId="0" borderId="0" xfId="0" applyFont="1" applyAlignment="1" applyProtection="1">
      <alignment wrapText="1"/>
      <protection hidden="1"/>
    </xf>
    <xf numFmtId="0" fontId="37" fillId="0" borderId="15" xfId="0" applyFont="1" applyBorder="1" applyAlignment="1" applyProtection="1">
      <alignment wrapText="1"/>
    </xf>
    <xf numFmtId="0" fontId="3" fillId="0" borderId="16" xfId="0" applyFont="1" applyBorder="1" applyAlignment="1" applyProtection="1">
      <alignment horizontal="right"/>
    </xf>
    <xf numFmtId="0" fontId="3" fillId="0" borderId="15" xfId="0" applyFont="1" applyBorder="1" applyProtection="1"/>
    <xf numFmtId="41" fontId="27" fillId="16" borderId="17" xfId="0" applyNumberFormat="1" applyFont="1" applyFill="1" applyBorder="1" applyProtection="1"/>
    <xf numFmtId="0" fontId="3" fillId="0" borderId="0" xfId="6" applyFont="1" applyProtection="1"/>
    <xf numFmtId="0" fontId="16" fillId="0" borderId="0" xfId="6" applyFont="1" applyFill="1" applyBorder="1" applyAlignment="1" applyProtection="1">
      <alignment horizontal="left"/>
    </xf>
    <xf numFmtId="0" fontId="5" fillId="0" borderId="0" xfId="6" applyFont="1" applyFill="1" applyBorder="1" applyAlignment="1" applyProtection="1">
      <alignment horizontal="center"/>
    </xf>
    <xf numFmtId="0" fontId="5" fillId="0" borderId="0" xfId="6" applyFont="1" applyBorder="1" applyAlignment="1" applyProtection="1">
      <alignment horizontal="left" indent="1"/>
    </xf>
    <xf numFmtId="0" fontId="3" fillId="0" borderId="0" xfId="6" applyFont="1" applyAlignment="1" applyProtection="1">
      <alignment horizontal="right"/>
    </xf>
    <xf numFmtId="0" fontId="5" fillId="0" borderId="0" xfId="6" applyFont="1" applyProtection="1"/>
    <xf numFmtId="0" fontId="5" fillId="0" borderId="0" xfId="6" applyFont="1" applyFill="1" applyBorder="1" applyAlignment="1" applyProtection="1">
      <alignment horizontal="left" indent="1"/>
    </xf>
    <xf numFmtId="0" fontId="5" fillId="0" borderId="0" xfId="6" applyFont="1" applyAlignment="1" applyProtection="1">
      <alignment horizontal="left" indent="1"/>
    </xf>
    <xf numFmtId="0" fontId="16" fillId="0" borderId="11" xfId="6" applyFont="1" applyFill="1" applyBorder="1" applyAlignment="1" applyProtection="1">
      <alignment horizontal="left"/>
    </xf>
    <xf numFmtId="0" fontId="5" fillId="0" borderId="11" xfId="6" applyFont="1" applyFill="1" applyBorder="1" applyAlignment="1" applyProtection="1">
      <alignment horizontal="left"/>
    </xf>
    <xf numFmtId="0" fontId="5" fillId="0" borderId="0" xfId="6" applyFont="1" applyBorder="1" applyAlignment="1" applyProtection="1"/>
    <xf numFmtId="0" fontId="16" fillId="0" borderId="11" xfId="6" applyFont="1" applyBorder="1" applyAlignment="1" applyProtection="1">
      <alignment horizontal="center"/>
    </xf>
    <xf numFmtId="0" fontId="16" fillId="0" borderId="0" xfId="6" applyFont="1" applyBorder="1" applyAlignment="1" applyProtection="1">
      <alignment horizontal="center"/>
    </xf>
    <xf numFmtId="0" fontId="3" fillId="0" borderId="0" xfId="6" applyFont="1" applyAlignment="1" applyProtection="1">
      <alignment horizontal="left" indent="1"/>
    </xf>
    <xf numFmtId="0" fontId="4" fillId="0" borderId="11" xfId="6" applyFont="1" applyFill="1" applyBorder="1" applyAlignment="1" applyProtection="1">
      <alignment horizontal="left"/>
    </xf>
    <xf numFmtId="0" fontId="3" fillId="0" borderId="11" xfId="6" applyFont="1" applyFill="1" applyBorder="1" applyAlignment="1" applyProtection="1">
      <alignment horizontal="left"/>
    </xf>
    <xf numFmtId="0" fontId="5" fillId="0" borderId="0" xfId="6" applyFont="1" applyFill="1" applyProtection="1"/>
    <xf numFmtId="0" fontId="5" fillId="0" borderId="11" xfId="6" applyFont="1" applyFill="1" applyBorder="1" applyAlignment="1" applyProtection="1">
      <alignment horizontal="center"/>
    </xf>
    <xf numFmtId="0" fontId="3" fillId="0" borderId="0" xfId="6" applyFont="1" applyFill="1" applyAlignment="1" applyProtection="1">
      <alignment horizontal="left" indent="1"/>
    </xf>
    <xf numFmtId="0" fontId="4" fillId="0" borderId="0" xfId="6" applyFont="1" applyAlignment="1" applyProtection="1">
      <alignment horizontal="left"/>
    </xf>
    <xf numFmtId="0" fontId="3" fillId="0" borderId="0" xfId="6" applyFont="1" applyAlignment="1" applyProtection="1">
      <alignment horizontal="left"/>
    </xf>
    <xf numFmtId="166" fontId="4" fillId="0" borderId="11" xfId="6" applyNumberFormat="1" applyFont="1" applyFill="1" applyBorder="1" applyProtection="1"/>
    <xf numFmtId="0" fontId="42" fillId="0" borderId="0" xfId="6" applyFont="1" applyProtection="1"/>
    <xf numFmtId="0" fontId="41" fillId="0" borderId="0" xfId="6" applyFont="1" applyProtection="1"/>
    <xf numFmtId="0" fontId="4" fillId="0" borderId="0" xfId="6" applyFont="1" applyProtection="1"/>
    <xf numFmtId="0" fontId="3" fillId="0" borderId="0" xfId="6" applyFont="1" applyBorder="1" applyProtection="1"/>
    <xf numFmtId="0" fontId="3" fillId="0" borderId="0" xfId="6" applyFont="1" applyAlignment="1" applyProtection="1">
      <alignment horizontal="left"/>
      <protection hidden="1"/>
    </xf>
    <xf numFmtId="0" fontId="9" fillId="0" borderId="3" xfId="6" applyFont="1" applyBorder="1" applyAlignment="1" applyProtection="1">
      <alignment horizontal="center" wrapText="1"/>
    </xf>
    <xf numFmtId="0" fontId="41" fillId="0" borderId="3" xfId="6" applyFont="1" applyBorder="1" applyProtection="1"/>
    <xf numFmtId="0" fontId="9" fillId="0" borderId="0" xfId="6" applyFont="1" applyBorder="1" applyAlignment="1" applyProtection="1">
      <alignment horizontal="center" wrapText="1"/>
    </xf>
    <xf numFmtId="0" fontId="29" fillId="0" borderId="0" xfId="6" applyFont="1" applyBorder="1" applyProtection="1"/>
    <xf numFmtId="0" fontId="3" fillId="0" borderId="0" xfId="6" applyFont="1" applyFill="1" applyAlignment="1" applyProtection="1">
      <alignment horizontal="right"/>
    </xf>
    <xf numFmtId="0" fontId="4" fillId="0" borderId="0" xfId="6" applyFont="1" applyFill="1" applyAlignment="1" applyProtection="1">
      <alignment horizontal="left"/>
      <protection hidden="1"/>
    </xf>
    <xf numFmtId="0" fontId="3" fillId="0" borderId="0" xfId="6" applyFont="1" applyFill="1" applyProtection="1"/>
    <xf numFmtId="0" fontId="3" fillId="0" borderId="0" xfId="6" applyFont="1" applyFill="1" applyBorder="1" applyProtection="1"/>
    <xf numFmtId="0" fontId="3" fillId="0" borderId="0" xfId="6" applyFont="1" applyFill="1" applyBorder="1" applyProtection="1">
      <protection locked="0"/>
    </xf>
    <xf numFmtId="0" fontId="28" fillId="0" borderId="31" xfId="6" applyFont="1" applyBorder="1" applyAlignment="1" applyProtection="1">
      <alignment horizontal="center" wrapText="1"/>
    </xf>
    <xf numFmtId="0" fontId="11" fillId="0" borderId="42" xfId="6" applyFont="1" applyBorder="1" applyAlignment="1" applyProtection="1"/>
    <xf numFmtId="0" fontId="61" fillId="0" borderId="41" xfId="6" applyFont="1" applyBorder="1" applyAlignment="1" applyProtection="1">
      <alignment horizontal="center" wrapText="1"/>
    </xf>
    <xf numFmtId="0" fontId="62" fillId="0" borderId="39" xfId="6" applyFont="1" applyBorder="1" applyAlignment="1" applyProtection="1">
      <alignment horizontal="center" wrapText="1"/>
    </xf>
    <xf numFmtId="16" fontId="9" fillId="17" borderId="31" xfId="6" quotePrefix="1" applyNumberFormat="1" applyFont="1" applyFill="1" applyBorder="1" applyAlignment="1" applyProtection="1">
      <alignment horizontal="center" wrapText="1"/>
    </xf>
    <xf numFmtId="0" fontId="9" fillId="17" borderId="42" xfId="6" quotePrefix="1" applyFont="1" applyFill="1" applyBorder="1" applyAlignment="1" applyProtection="1">
      <alignment horizontal="center" wrapText="1"/>
    </xf>
    <xf numFmtId="0" fontId="9" fillId="17" borderId="43" xfId="6" quotePrefix="1" applyFont="1" applyFill="1" applyBorder="1" applyAlignment="1" applyProtection="1">
      <alignment horizontal="center" wrapText="1"/>
    </xf>
    <xf numFmtId="0" fontId="5" fillId="0" borderId="41" xfId="6" applyFont="1" applyBorder="1" applyProtection="1"/>
    <xf numFmtId="16" fontId="9" fillId="6" borderId="42" xfId="6" quotePrefix="1" applyNumberFormat="1" applyFont="1" applyFill="1" applyBorder="1" applyAlignment="1" applyProtection="1">
      <alignment horizontal="center" wrapText="1"/>
    </xf>
    <xf numFmtId="0" fontId="9" fillId="6" borderId="42" xfId="6" quotePrefix="1" applyFont="1" applyFill="1" applyBorder="1" applyAlignment="1" applyProtection="1">
      <alignment horizontal="center" wrapText="1"/>
    </xf>
    <xf numFmtId="0" fontId="9" fillId="18" borderId="42" xfId="6" applyFont="1" applyFill="1" applyBorder="1" applyAlignment="1" applyProtection="1">
      <alignment horizontal="center" wrapText="1"/>
    </xf>
    <xf numFmtId="0" fontId="9" fillId="0" borderId="42" xfId="6" applyFont="1" applyBorder="1" applyAlignment="1" applyProtection="1">
      <alignment horizontal="center" wrapText="1"/>
    </xf>
    <xf numFmtId="0" fontId="9" fillId="0" borderId="40" xfId="6" applyFont="1" applyBorder="1" applyAlignment="1" applyProtection="1">
      <alignment horizontal="center" wrapText="1"/>
    </xf>
    <xf numFmtId="0" fontId="3" fillId="9" borderId="3" xfId="6" applyFont="1" applyFill="1" applyBorder="1" applyAlignment="1" applyProtection="1">
      <alignment wrapText="1"/>
    </xf>
    <xf numFmtId="0" fontId="3" fillId="0" borderId="8" xfId="6" applyFont="1" applyBorder="1" applyProtection="1"/>
    <xf numFmtId="0" fontId="5" fillId="0" borderId="8" xfId="6" applyFont="1" applyBorder="1" applyProtection="1"/>
    <xf numFmtId="0" fontId="3" fillId="0" borderId="11" xfId="6" applyFont="1" applyBorder="1" applyProtection="1"/>
    <xf numFmtId="0" fontId="5" fillId="0" borderId="11" xfId="6" applyFont="1" applyBorder="1" applyProtection="1"/>
    <xf numFmtId="0" fontId="5" fillId="0" borderId="10" xfId="6" applyFont="1" applyBorder="1" applyProtection="1"/>
    <xf numFmtId="0" fontId="5" fillId="0" borderId="9" xfId="6" applyFont="1" applyBorder="1" applyProtection="1"/>
    <xf numFmtId="0" fontId="27" fillId="0" borderId="11" xfId="6" applyFont="1" applyBorder="1" applyAlignment="1" applyProtection="1">
      <alignment horizontal="center" wrapText="1"/>
    </xf>
    <xf numFmtId="0" fontId="37" fillId="0" borderId="26" xfId="6" applyFont="1" applyBorder="1" applyAlignment="1" applyProtection="1">
      <alignment horizontal="center" wrapText="1"/>
      <protection hidden="1"/>
    </xf>
    <xf numFmtId="0" fontId="37" fillId="0" borderId="10" xfId="6" applyFont="1" applyBorder="1" applyAlignment="1" applyProtection="1">
      <alignment horizontal="center" wrapText="1"/>
      <protection hidden="1"/>
    </xf>
    <xf numFmtId="0" fontId="37" fillId="0" borderId="27" xfId="6" applyFont="1" applyBorder="1" applyAlignment="1" applyProtection="1">
      <alignment horizontal="center" wrapText="1"/>
      <protection hidden="1"/>
    </xf>
    <xf numFmtId="0" fontId="9" fillId="18" borderId="10" xfId="6" applyFont="1" applyFill="1" applyBorder="1" applyAlignment="1" applyProtection="1">
      <alignment horizontal="center" wrapText="1"/>
    </xf>
    <xf numFmtId="0" fontId="9" fillId="0" borderId="10" xfId="6" applyFont="1" applyBorder="1" applyAlignment="1" applyProtection="1">
      <alignment horizontal="center" wrapText="1"/>
    </xf>
    <xf numFmtId="0" fontId="3" fillId="7" borderId="4" xfId="6" applyFont="1" applyFill="1" applyBorder="1" applyAlignment="1" applyProtection="1">
      <alignment horizontal="right" vertical="top"/>
      <protection locked="0"/>
    </xf>
    <xf numFmtId="0" fontId="3" fillId="7" borderId="3" xfId="6" applyFont="1" applyFill="1" applyBorder="1" applyAlignment="1" applyProtection="1">
      <alignment vertical="top"/>
      <protection locked="0"/>
    </xf>
    <xf numFmtId="9" fontId="5" fillId="7" borderId="1" xfId="6" applyNumberFormat="1" applyFont="1" applyFill="1" applyBorder="1" applyProtection="1">
      <protection locked="0"/>
    </xf>
    <xf numFmtId="9" fontId="5" fillId="7" borderId="2" xfId="6" applyNumberFormat="1" applyFont="1" applyFill="1" applyBorder="1" applyProtection="1">
      <protection locked="0"/>
    </xf>
    <xf numFmtId="9" fontId="3" fillId="7" borderId="28" xfId="7" applyFont="1" applyFill="1" applyBorder="1" applyProtection="1">
      <protection locked="0"/>
    </xf>
    <xf numFmtId="9" fontId="3" fillId="7" borderId="1" xfId="7" applyFont="1" applyFill="1" applyBorder="1" applyProtection="1">
      <protection locked="0"/>
    </xf>
    <xf numFmtId="9" fontId="3" fillId="7" borderId="44" xfId="7" applyFont="1" applyFill="1" applyBorder="1" applyProtection="1">
      <protection locked="0"/>
    </xf>
    <xf numFmtId="0" fontId="5" fillId="0" borderId="1" xfId="6" applyFont="1" applyBorder="1" applyProtection="1"/>
    <xf numFmtId="164" fontId="3" fillId="6" borderId="1" xfId="1" applyNumberFormat="1" applyFont="1" applyFill="1" applyBorder="1" applyProtection="1"/>
    <xf numFmtId="37" fontId="3" fillId="18" borderId="3" xfId="1" applyNumberFormat="1" applyFont="1" applyFill="1" applyBorder="1" applyProtection="1"/>
    <xf numFmtId="37" fontId="3" fillId="0" borderId="3" xfId="1" applyNumberFormat="1" applyFont="1" applyFill="1" applyBorder="1" applyProtection="1"/>
    <xf numFmtId="37" fontId="3" fillId="7" borderId="4" xfId="1" applyNumberFormat="1" applyFont="1" applyFill="1" applyBorder="1" applyProtection="1">
      <protection locked="0"/>
    </xf>
    <xf numFmtId="41" fontId="3" fillId="9" borderId="3" xfId="6" applyNumberFormat="1" applyFont="1" applyFill="1" applyBorder="1" applyProtection="1"/>
    <xf numFmtId="0" fontId="3" fillId="7" borderId="3" xfId="6" applyFont="1" applyFill="1" applyBorder="1" applyAlignment="1" applyProtection="1">
      <alignment horizontal="right" vertical="top"/>
      <protection locked="0"/>
    </xf>
    <xf numFmtId="0" fontId="5" fillId="0" borderId="1" xfId="6" applyFont="1" applyFill="1" applyBorder="1" applyProtection="1"/>
    <xf numFmtId="0" fontId="3" fillId="7" borderId="19" xfId="6" applyFont="1" applyFill="1" applyBorder="1" applyAlignment="1" applyProtection="1">
      <alignment horizontal="right"/>
      <protection locked="0"/>
    </xf>
    <xf numFmtId="0" fontId="3" fillId="7" borderId="30" xfId="6" applyFont="1" applyFill="1" applyBorder="1" applyAlignment="1" applyProtection="1">
      <protection locked="0"/>
    </xf>
    <xf numFmtId="9" fontId="5" fillId="7" borderId="14" xfId="6" applyNumberFormat="1" applyFont="1" applyFill="1" applyBorder="1" applyProtection="1">
      <protection locked="0"/>
    </xf>
    <xf numFmtId="9" fontId="5" fillId="7" borderId="13" xfId="6" applyNumberFormat="1" applyFont="1" applyFill="1" applyBorder="1" applyProtection="1">
      <protection locked="0"/>
    </xf>
    <xf numFmtId="9" fontId="3" fillId="7" borderId="29" xfId="7" applyFont="1" applyFill="1" applyBorder="1" applyProtection="1">
      <protection locked="0"/>
    </xf>
    <xf numFmtId="9" fontId="3" fillId="7" borderId="21" xfId="7" applyFont="1" applyFill="1" applyBorder="1" applyProtection="1">
      <protection locked="0"/>
    </xf>
    <xf numFmtId="9" fontId="3" fillId="7" borderId="45" xfId="7" applyFont="1" applyFill="1" applyBorder="1" applyProtection="1">
      <protection locked="0"/>
    </xf>
    <xf numFmtId="0" fontId="5" fillId="0" borderId="14" xfId="6" applyFont="1" applyBorder="1" applyProtection="1"/>
    <xf numFmtId="37" fontId="3" fillId="7" borderId="18" xfId="1" applyNumberFormat="1" applyFont="1" applyFill="1" applyBorder="1" applyProtection="1">
      <protection locked="0"/>
    </xf>
    <xf numFmtId="0" fontId="3" fillId="0" borderId="15" xfId="6" applyFont="1" applyBorder="1" applyProtection="1"/>
    <xf numFmtId="164" fontId="3" fillId="0" borderId="41" xfId="1" applyNumberFormat="1" applyFont="1" applyBorder="1" applyProtection="1"/>
    <xf numFmtId="164" fontId="3" fillId="0" borderId="42" xfId="1" applyNumberFormat="1" applyFont="1" applyBorder="1" applyProtection="1"/>
    <xf numFmtId="164" fontId="3" fillId="9" borderId="40" xfId="1" applyNumberFormat="1" applyFont="1" applyFill="1" applyBorder="1" applyProtection="1"/>
    <xf numFmtId="164" fontId="3" fillId="0" borderId="17" xfId="1" applyNumberFormat="1" applyFont="1" applyBorder="1" applyProtection="1"/>
    <xf numFmtId="164" fontId="3" fillId="0" borderId="15" xfId="1" applyNumberFormat="1" applyFont="1" applyBorder="1" applyProtection="1"/>
    <xf numFmtId="41" fontId="4" fillId="9" borderId="3" xfId="6" applyNumberFormat="1" applyFont="1" applyFill="1" applyBorder="1" applyProtection="1"/>
    <xf numFmtId="0" fontId="4" fillId="0" borderId="5" xfId="6" applyFont="1" applyFill="1" applyBorder="1" applyAlignment="1" applyProtection="1">
      <alignment horizontal="left" vertical="center"/>
    </xf>
    <xf numFmtId="0" fontId="4" fillId="0" borderId="0" xfId="6" applyFont="1" applyFill="1" applyBorder="1" applyAlignment="1" applyProtection="1">
      <alignment horizontal="left" vertical="center"/>
    </xf>
    <xf numFmtId="0" fontId="4" fillId="0" borderId="0" xfId="6" applyFont="1" applyFill="1" applyBorder="1" applyAlignment="1" applyProtection="1">
      <alignment horizontal="center" vertical="center"/>
    </xf>
    <xf numFmtId="41" fontId="4" fillId="0" borderId="0" xfId="1" applyNumberFormat="1" applyFont="1" applyFill="1" applyBorder="1" applyAlignment="1" applyProtection="1">
      <alignment horizontal="left" vertical="center"/>
      <protection hidden="1"/>
    </xf>
    <xf numFmtId="0" fontId="1" fillId="0" borderId="0" xfId="6" applyProtection="1"/>
    <xf numFmtId="0" fontId="3" fillId="0" borderId="0" xfId="6" applyFont="1" applyFill="1" applyBorder="1" applyAlignment="1" applyProtection="1">
      <alignment horizontal="left"/>
    </xf>
    <xf numFmtId="41" fontId="3" fillId="0" borderId="0" xfId="6" applyNumberFormat="1" applyFont="1" applyFill="1" applyBorder="1" applyProtection="1">
      <protection hidden="1"/>
    </xf>
    <xf numFmtId="164" fontId="3" fillId="0" borderId="0" xfId="6" applyNumberFormat="1" applyFont="1" applyFill="1" applyBorder="1" applyProtection="1">
      <protection hidden="1"/>
    </xf>
    <xf numFmtId="43" fontId="3" fillId="0" borderId="0" xfId="6" applyNumberFormat="1" applyFont="1" applyFill="1" applyBorder="1" applyProtection="1">
      <protection hidden="1"/>
    </xf>
    <xf numFmtId="16" fontId="3" fillId="0" borderId="0" xfId="6" quotePrefix="1" applyNumberFormat="1" applyFont="1" applyProtection="1"/>
    <xf numFmtId="16" fontId="5" fillId="0" borderId="5" xfId="6" quotePrefix="1" applyNumberFormat="1" applyFont="1" applyBorder="1" applyProtection="1"/>
    <xf numFmtId="0" fontId="3" fillId="0" borderId="6" xfId="6" applyFont="1" applyBorder="1" applyProtection="1"/>
    <xf numFmtId="0" fontId="5" fillId="0" borderId="5" xfId="6" quotePrefix="1" applyFont="1" applyBorder="1" applyProtection="1"/>
    <xf numFmtId="0" fontId="5" fillId="0" borderId="5" xfId="6" applyFont="1" applyBorder="1" applyProtection="1"/>
    <xf numFmtId="0" fontId="5" fillId="0" borderId="7" xfId="6" applyFont="1" applyBorder="1" applyProtection="1"/>
    <xf numFmtId="0" fontId="3" fillId="0" borderId="9" xfId="6" applyFont="1" applyBorder="1" applyProtection="1"/>
    <xf numFmtId="0" fontId="15" fillId="0" borderId="0" xfId="6" applyFont="1" applyProtection="1"/>
    <xf numFmtId="164" fontId="3" fillId="6" borderId="3" xfId="1" applyNumberFormat="1" applyFont="1" applyFill="1" applyBorder="1" applyProtection="1"/>
    <xf numFmtId="0" fontId="3" fillId="0" borderId="0" xfId="6" applyFont="1" applyProtection="1">
      <protection locked="0"/>
    </xf>
    <xf numFmtId="41" fontId="9" fillId="0" borderId="0" xfId="0" applyNumberFormat="1" applyFont="1" applyBorder="1" applyAlignment="1" applyProtection="1">
      <alignment horizontal="right"/>
    </xf>
    <xf numFmtId="0" fontId="5" fillId="6" borderId="17" xfId="0" applyFont="1" applyFill="1" applyBorder="1" applyAlignment="1" applyProtection="1">
      <alignment horizontal="center"/>
    </xf>
    <xf numFmtId="0" fontId="9" fillId="0" borderId="0" xfId="0" applyFont="1" applyBorder="1" applyAlignment="1" applyProtection="1">
      <alignment wrapText="1"/>
    </xf>
    <xf numFmtId="0" fontId="48" fillId="0" borderId="0" xfId="6" applyFont="1"/>
    <xf numFmtId="0" fontId="49" fillId="0" borderId="0" xfId="6" applyFont="1"/>
    <xf numFmtId="0" fontId="18" fillId="0" borderId="0" xfId="6" applyFont="1" applyAlignment="1">
      <alignment wrapText="1"/>
    </xf>
    <xf numFmtId="0" fontId="1" fillId="0" borderId="0" xfId="6"/>
    <xf numFmtId="0" fontId="1" fillId="0" borderId="3" xfId="6" applyFont="1" applyBorder="1" applyAlignment="1">
      <alignment vertical="top" wrapText="1"/>
    </xf>
    <xf numFmtId="0" fontId="1" fillId="0" borderId="3" xfId="6" applyFont="1" applyBorder="1" applyAlignment="1">
      <alignment vertical="top"/>
    </xf>
    <xf numFmtId="0" fontId="18" fillId="6" borderId="3" xfId="6" applyFont="1" applyFill="1" applyBorder="1" applyAlignment="1">
      <alignment vertical="top" wrapText="1"/>
    </xf>
    <xf numFmtId="0" fontId="1" fillId="0" borderId="0" xfId="6" applyFont="1"/>
    <xf numFmtId="0" fontId="18" fillId="9" borderId="3" xfId="6" applyFont="1" applyFill="1" applyBorder="1" applyAlignment="1">
      <alignment vertical="top" wrapText="1"/>
    </xf>
    <xf numFmtId="0" fontId="1" fillId="0" borderId="0" xfId="6" applyFont="1" applyAlignment="1">
      <alignment wrapText="1"/>
    </xf>
    <xf numFmtId="0" fontId="21" fillId="0" borderId="0" xfId="6" applyFont="1"/>
    <xf numFmtId="0" fontId="1" fillId="0" borderId="0" xfId="6" applyFill="1" applyBorder="1" applyAlignment="1">
      <alignment horizontal="left" vertical="top" wrapText="1"/>
    </xf>
    <xf numFmtId="0" fontId="18" fillId="0" borderId="0" xfId="6" applyFont="1" applyFill="1" applyBorder="1" applyAlignment="1">
      <alignment horizontal="left" vertical="top" wrapText="1"/>
    </xf>
    <xf numFmtId="0" fontId="3" fillId="9" borderId="3" xfId="6" applyFont="1" applyFill="1" applyBorder="1" applyAlignment="1" applyProtection="1">
      <alignment horizontal="right" vertical="top"/>
    </xf>
    <xf numFmtId="0" fontId="3" fillId="9" borderId="3" xfId="6" applyFont="1" applyFill="1" applyBorder="1" applyAlignment="1" applyProtection="1">
      <alignment horizontal="right"/>
    </xf>
    <xf numFmtId="0" fontId="3" fillId="0" borderId="4" xfId="6" applyFont="1" applyBorder="1" applyProtection="1"/>
    <xf numFmtId="0" fontId="5" fillId="0" borderId="3" xfId="6" applyFont="1" applyBorder="1" applyAlignment="1" applyProtection="1">
      <alignment horizontal="right" vertical="top"/>
    </xf>
    <xf numFmtId="0" fontId="3" fillId="6" borderId="0" xfId="0" applyFont="1" applyFill="1" applyBorder="1" applyAlignment="1" applyProtection="1">
      <alignment vertical="top"/>
    </xf>
    <xf numFmtId="164" fontId="4" fillId="6" borderId="20" xfId="1" applyNumberFormat="1" applyFont="1" applyFill="1" applyBorder="1" applyAlignment="1" applyProtection="1">
      <alignment horizontal="left" vertical="top"/>
    </xf>
    <xf numFmtId="164" fontId="4" fillId="6" borderId="21" xfId="1" applyNumberFormat="1" applyFont="1" applyFill="1" applyBorder="1" applyAlignment="1" applyProtection="1">
      <alignment horizontal="left" vertical="top"/>
    </xf>
    <xf numFmtId="0" fontId="3" fillId="9" borderId="0" xfId="0" applyFont="1" applyFill="1" applyBorder="1" applyAlignment="1" applyProtection="1">
      <alignment horizontal="left" vertical="top"/>
    </xf>
    <xf numFmtId="0" fontId="3" fillId="18" borderId="3" xfId="0" applyFont="1" applyFill="1" applyBorder="1" applyProtection="1"/>
    <xf numFmtId="164" fontId="38" fillId="18" borderId="3" xfId="1" applyNumberFormat="1" applyFont="1" applyFill="1" applyBorder="1" applyAlignment="1" applyProtection="1">
      <alignment horizontal="left"/>
    </xf>
    <xf numFmtId="164" fontId="38" fillId="18" borderId="3" xfId="1" applyNumberFormat="1" applyFont="1" applyFill="1" applyBorder="1" applyAlignment="1" applyProtection="1"/>
    <xf numFmtId="164" fontId="5" fillId="18" borderId="3" xfId="1" applyNumberFormat="1" applyFont="1" applyFill="1" applyBorder="1" applyProtection="1"/>
    <xf numFmtId="43" fontId="3" fillId="18" borderId="3" xfId="1" applyNumberFormat="1" applyFont="1" applyFill="1" applyBorder="1" applyProtection="1">
      <protection locked="0"/>
    </xf>
    <xf numFmtId="43" fontId="3" fillId="18" borderId="3" xfId="1" applyNumberFormat="1" applyFont="1" applyFill="1" applyBorder="1" applyProtection="1"/>
    <xf numFmtId="0" fontId="53" fillId="18" borderId="3" xfId="0" applyFont="1" applyFill="1" applyBorder="1" applyAlignment="1" applyProtection="1">
      <alignment horizontal="center" wrapText="1"/>
    </xf>
    <xf numFmtId="0" fontId="3" fillId="0" borderId="0" xfId="0" applyFont="1" applyBorder="1" applyAlignment="1" applyProtection="1">
      <alignment horizontal="left" vertical="top"/>
    </xf>
    <xf numFmtId="44" fontId="3" fillId="6" borderId="3" xfId="2" applyFont="1" applyFill="1" applyBorder="1" applyProtection="1">
      <protection hidden="1"/>
    </xf>
    <xf numFmtId="44" fontId="3" fillId="19" borderId="3" xfId="2" applyFont="1" applyFill="1" applyBorder="1" applyProtection="1">
      <protection hidden="1"/>
    </xf>
    <xf numFmtId="164" fontId="5" fillId="19" borderId="0" xfId="1" applyNumberFormat="1" applyFont="1" applyFill="1" applyBorder="1" applyProtection="1">
      <protection hidden="1"/>
    </xf>
    <xf numFmtId="41" fontId="3" fillId="19" borderId="3" xfId="2" applyNumberFormat="1" applyFont="1" applyFill="1" applyBorder="1" applyProtection="1">
      <protection hidden="1"/>
    </xf>
    <xf numFmtId="41" fontId="9" fillId="19" borderId="3" xfId="0" applyNumberFormat="1" applyFont="1" applyFill="1" applyBorder="1" applyAlignment="1" applyProtection="1">
      <alignment horizontal="center" wrapText="1"/>
      <protection hidden="1"/>
    </xf>
    <xf numFmtId="43" fontId="27" fillId="0" borderId="3" xfId="1" applyNumberFormat="1" applyFont="1" applyFill="1" applyBorder="1" applyProtection="1"/>
    <xf numFmtId="0" fontId="3" fillId="20" borderId="3" xfId="0" applyFont="1" applyFill="1" applyBorder="1" applyProtection="1"/>
    <xf numFmtId="164" fontId="38" fillId="20" borderId="3" xfId="1" applyNumberFormat="1" applyFont="1" applyFill="1" applyBorder="1" applyAlignment="1" applyProtection="1">
      <alignment horizontal="left"/>
    </xf>
    <xf numFmtId="164" fontId="38" fillId="20" borderId="3" xfId="1" applyNumberFormat="1" applyFont="1" applyFill="1" applyBorder="1" applyAlignment="1" applyProtection="1"/>
    <xf numFmtId="164" fontId="5" fillId="20" borderId="10" xfId="1" applyNumberFormat="1" applyFont="1" applyFill="1" applyBorder="1" applyProtection="1"/>
    <xf numFmtId="43" fontId="3" fillId="20" borderId="3" xfId="1" applyNumberFormat="1" applyFont="1" applyFill="1" applyBorder="1" applyProtection="1"/>
    <xf numFmtId="43" fontId="3" fillId="20" borderId="10" xfId="1" applyNumberFormat="1" applyFont="1" applyFill="1" applyBorder="1" applyProtection="1"/>
    <xf numFmtId="0" fontId="53" fillId="20" borderId="10" xfId="0" applyFont="1" applyFill="1" applyBorder="1" applyAlignment="1" applyProtection="1">
      <alignment horizontal="center" wrapText="1"/>
    </xf>
    <xf numFmtId="43" fontId="3" fillId="21" borderId="3" xfId="1" applyNumberFormat="1" applyFont="1" applyFill="1" applyBorder="1" applyProtection="1">
      <protection locked="0"/>
    </xf>
    <xf numFmtId="0" fontId="59" fillId="0" borderId="17" xfId="0" applyFont="1" applyBorder="1" applyAlignment="1" applyProtection="1">
      <alignment horizontal="left" indent="1"/>
    </xf>
    <xf numFmtId="0" fontId="1" fillId="0" borderId="0" xfId="0" applyFont="1"/>
    <xf numFmtId="0" fontId="9" fillId="0" borderId="3" xfId="0" applyFont="1" applyBorder="1" applyAlignment="1">
      <alignment horizontal="center" wrapText="1"/>
    </xf>
    <xf numFmtId="0" fontId="16" fillId="0" borderId="0" xfId="0" applyFont="1" applyBorder="1" applyAlignment="1" applyProtection="1">
      <alignment horizontal="right"/>
    </xf>
    <xf numFmtId="14" fontId="0" fillId="0" borderId="0" xfId="0" applyNumberFormat="1"/>
    <xf numFmtId="169" fontId="0" fillId="0" borderId="0" xfId="0" applyNumberFormat="1"/>
    <xf numFmtId="0" fontId="66" fillId="0" borderId="0" xfId="0" applyFont="1" applyProtection="1"/>
    <xf numFmtId="0" fontId="65" fillId="0" borderId="0" xfId="0" applyFont="1" applyProtection="1"/>
    <xf numFmtId="0" fontId="67" fillId="0" borderId="0" xfId="0" applyFont="1" applyBorder="1" applyAlignment="1" applyProtection="1">
      <alignment horizontal="left" indent="1"/>
    </xf>
    <xf numFmtId="0" fontId="56" fillId="0" borderId="0" xfId="0" applyFont="1" applyProtection="1"/>
    <xf numFmtId="0" fontId="68" fillId="0" borderId="0" xfId="0" applyFont="1" applyProtection="1"/>
    <xf numFmtId="0" fontId="67" fillId="0" borderId="0" xfId="6" applyFont="1" applyProtection="1"/>
    <xf numFmtId="43" fontId="3" fillId="12" borderId="3" xfId="1" applyNumberFormat="1" applyFont="1" applyFill="1" applyBorder="1" applyProtection="1"/>
    <xf numFmtId="43" fontId="3" fillId="12" borderId="3" xfId="1" applyNumberFormat="1" applyFont="1" applyFill="1" applyBorder="1" applyProtection="1">
      <protection locked="0"/>
    </xf>
    <xf numFmtId="0" fontId="1" fillId="0" borderId="1" xfId="6" applyFont="1" applyBorder="1" applyAlignment="1">
      <alignment vertical="top" wrapText="1"/>
    </xf>
    <xf numFmtId="0" fontId="63" fillId="0" borderId="1" xfId="6" applyFont="1" applyBorder="1" applyAlignment="1">
      <alignment vertical="top" wrapText="1"/>
    </xf>
    <xf numFmtId="0" fontId="1" fillId="6" borderId="3" xfId="6" applyFill="1" applyBorder="1" applyAlignment="1">
      <alignment vertical="top"/>
    </xf>
    <xf numFmtId="0" fontId="21" fillId="0" borderId="37" xfId="6" applyFont="1" applyFill="1" applyBorder="1" applyAlignment="1">
      <alignment vertical="center" wrapText="1"/>
    </xf>
    <xf numFmtId="0" fontId="21" fillId="0" borderId="0" xfId="6" applyFont="1" applyFill="1" applyBorder="1" applyAlignment="1">
      <alignment vertical="center" wrapText="1"/>
    </xf>
    <xf numFmtId="0" fontId="3" fillId="0" borderId="4" xfId="6" applyFont="1" applyBorder="1" applyAlignment="1" applyProtection="1">
      <alignment vertical="top" wrapText="1"/>
    </xf>
    <xf numFmtId="0" fontId="1" fillId="0" borderId="0" xfId="6" applyFont="1" applyFill="1" applyBorder="1" applyAlignment="1">
      <alignment horizontal="left" vertical="top"/>
    </xf>
    <xf numFmtId="0" fontId="1" fillId="0" borderId="0" xfId="6" applyFill="1" applyBorder="1" applyAlignment="1">
      <alignment horizontal="left" vertical="top"/>
    </xf>
    <xf numFmtId="0" fontId="64" fillId="0" borderId="0" xfId="6" applyFont="1" applyFill="1" applyBorder="1" applyAlignment="1">
      <alignment horizontal="left" vertical="top" wrapText="1"/>
    </xf>
    <xf numFmtId="0" fontId="4" fillId="0" borderId="0" xfId="0" applyFont="1" applyAlignment="1" applyProtection="1">
      <alignment horizontal="center"/>
      <protection hidden="1"/>
    </xf>
    <xf numFmtId="0" fontId="5" fillId="2" borderId="0" xfId="0" applyFont="1" applyFill="1" applyBorder="1" applyAlignment="1" applyProtection="1">
      <protection locked="0"/>
    </xf>
    <xf numFmtId="0" fontId="5" fillId="6" borderId="0" xfId="0" applyFont="1" applyFill="1" applyBorder="1" applyAlignment="1" applyProtection="1"/>
    <xf numFmtId="0" fontId="5" fillId="2" borderId="11" xfId="0" applyFont="1" applyFill="1" applyBorder="1" applyAlignment="1" applyProtection="1">
      <alignment horizontal="left"/>
      <protection locked="0"/>
    </xf>
    <xf numFmtId="0" fontId="13" fillId="2" borderId="11" xfId="3" applyFont="1" applyFill="1" applyBorder="1" applyAlignment="1" applyProtection="1">
      <alignment horizontal="left"/>
      <protection locked="0"/>
    </xf>
    <xf numFmtId="0" fontId="13" fillId="2" borderId="11" xfId="3" applyFill="1" applyBorder="1" applyAlignment="1" applyProtection="1">
      <alignment horizontal="left"/>
      <protection locked="0"/>
    </xf>
    <xf numFmtId="166" fontId="5" fillId="2" borderId="0" xfId="0" applyNumberFormat="1" applyFont="1" applyFill="1" applyBorder="1" applyAlignment="1" applyProtection="1">
      <alignment horizontal="center"/>
      <protection locked="0"/>
    </xf>
    <xf numFmtId="0" fontId="4" fillId="0" borderId="4" xfId="0" applyFont="1" applyFill="1" applyBorder="1" applyAlignment="1" applyProtection="1">
      <alignment horizontal="left" vertical="center"/>
      <protection hidden="1"/>
    </xf>
    <xf numFmtId="0" fontId="4" fillId="0" borderId="2" xfId="0" applyFont="1" applyFill="1" applyBorder="1" applyAlignment="1" applyProtection="1">
      <alignment horizontal="left" vertical="center"/>
      <protection hidden="1"/>
    </xf>
    <xf numFmtId="0" fontId="11" fillId="0" borderId="4" xfId="0" applyFont="1" applyBorder="1" applyAlignment="1" applyProtection="1">
      <alignment horizontal="center"/>
    </xf>
    <xf numFmtId="0" fontId="11" fillId="0" borderId="2" xfId="0" applyFont="1" applyBorder="1" applyAlignment="1" applyProtection="1">
      <alignment horizontal="center"/>
    </xf>
    <xf numFmtId="0" fontId="11" fillId="0" borderId="1" xfId="0" applyFont="1" applyBorder="1" applyAlignment="1" applyProtection="1">
      <alignment horizontal="center"/>
    </xf>
    <xf numFmtId="0" fontId="3" fillId="0" borderId="0" xfId="0" applyFont="1" applyBorder="1" applyAlignment="1" applyProtection="1">
      <alignment horizontal="center"/>
    </xf>
    <xf numFmtId="0" fontId="41" fillId="0" borderId="4" xfId="0" applyFont="1" applyBorder="1" applyAlignment="1" applyProtection="1">
      <alignment horizontal="center"/>
    </xf>
    <xf numFmtId="0" fontId="41" fillId="0" borderId="2" xfId="0" applyFont="1" applyBorder="1" applyAlignment="1" applyProtection="1">
      <alignment horizontal="center"/>
    </xf>
    <xf numFmtId="0" fontId="41" fillId="0" borderId="1" xfId="0" applyFont="1" applyBorder="1" applyAlignment="1" applyProtection="1">
      <alignment horizontal="center"/>
    </xf>
    <xf numFmtId="0" fontId="4" fillId="0" borderId="0" xfId="0" applyFont="1" applyAlignment="1" applyProtection="1">
      <alignment horizontal="center"/>
    </xf>
    <xf numFmtId="165" fontId="5" fillId="0" borderId="11" xfId="0" applyNumberFormat="1" applyFont="1" applyBorder="1" applyAlignment="1" applyProtection="1">
      <alignment horizontal="left" indent="2"/>
      <protection hidden="1"/>
    </xf>
    <xf numFmtId="0" fontId="5" fillId="0" borderId="11" xfId="0" applyFont="1" applyBorder="1" applyAlignment="1" applyProtection="1">
      <alignment horizontal="left"/>
    </xf>
    <xf numFmtId="164" fontId="4" fillId="6" borderId="20" xfId="1" applyNumberFormat="1" applyFont="1" applyFill="1" applyBorder="1" applyAlignment="1" applyProtection="1">
      <alignment horizontal="left" vertical="top"/>
    </xf>
    <xf numFmtId="164" fontId="4" fillId="6" borderId="21" xfId="1" applyNumberFormat="1" applyFont="1" applyFill="1" applyBorder="1" applyAlignment="1" applyProtection="1">
      <alignment horizontal="left" vertical="top"/>
    </xf>
    <xf numFmtId="0" fontId="9" fillId="0" borderId="0" xfId="0" applyFont="1" applyBorder="1" applyAlignment="1" applyProtection="1">
      <alignment horizontal="left" vertical="top" wrapText="1"/>
    </xf>
    <xf numFmtId="164" fontId="4" fillId="9" borderId="20" xfId="1" applyNumberFormat="1" applyFont="1" applyFill="1" applyBorder="1" applyAlignment="1" applyProtection="1">
      <alignment horizontal="left" vertical="top"/>
    </xf>
    <xf numFmtId="164" fontId="4" fillId="9" borderId="21" xfId="1" applyNumberFormat="1" applyFont="1" applyFill="1" applyBorder="1" applyAlignment="1" applyProtection="1">
      <alignment horizontal="left" vertical="top"/>
    </xf>
    <xf numFmtId="0" fontId="5" fillId="0" borderId="0" xfId="0" applyFont="1" applyFill="1" applyBorder="1" applyAlignment="1" applyProtection="1">
      <alignment horizontal="left"/>
    </xf>
    <xf numFmtId="0" fontId="9" fillId="0" borderId="0" xfId="0" applyFont="1" applyBorder="1" applyAlignment="1" applyProtection="1">
      <alignment horizontal="center" wrapText="1"/>
    </xf>
    <xf numFmtId="164" fontId="4" fillId="11" borderId="40" xfId="1" applyNumberFormat="1" applyFont="1" applyFill="1" applyBorder="1" applyAlignment="1" applyProtection="1">
      <alignment vertical="top" wrapText="1"/>
    </xf>
    <xf numFmtId="164" fontId="4" fillId="11" borderId="41" xfId="1" applyNumberFormat="1" applyFont="1" applyFill="1" applyBorder="1" applyAlignment="1" applyProtection="1">
      <alignment vertical="top" wrapText="1"/>
    </xf>
    <xf numFmtId="0" fontId="34" fillId="0" borderId="0" xfId="0" applyFont="1" applyBorder="1" applyAlignment="1" applyProtection="1">
      <alignment wrapText="1"/>
    </xf>
    <xf numFmtId="164" fontId="4" fillId="6" borderId="40" xfId="1" applyNumberFormat="1" applyFont="1" applyFill="1" applyBorder="1" applyAlignment="1" applyProtection="1">
      <alignment horizontal="left" vertical="top"/>
    </xf>
    <xf numFmtId="164" fontId="4" fillId="6" borderId="41" xfId="1" applyNumberFormat="1" applyFont="1" applyFill="1" applyBorder="1" applyAlignment="1" applyProtection="1">
      <alignment horizontal="left" vertical="top"/>
    </xf>
    <xf numFmtId="0" fontId="5" fillId="2" borderId="4"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4" fillId="0" borderId="4" xfId="5" applyFont="1" applyBorder="1" applyAlignment="1" applyProtection="1">
      <alignment horizontal="left"/>
    </xf>
    <xf numFmtId="0" fontId="4" fillId="0" borderId="2" xfId="5" applyFont="1" applyBorder="1" applyAlignment="1" applyProtection="1">
      <alignment horizontal="left"/>
    </xf>
    <xf numFmtId="0" fontId="4" fillId="0" borderId="1" xfId="5" applyFont="1" applyBorder="1" applyAlignment="1" applyProtection="1">
      <alignment horizontal="left"/>
    </xf>
    <xf numFmtId="0" fontId="5" fillId="2" borderId="4" xfId="0" applyFont="1" applyFill="1" applyBorder="1" applyAlignment="1" applyProtection="1">
      <alignment horizontal="left"/>
    </xf>
    <xf numFmtId="0" fontId="5" fillId="2" borderId="2" xfId="0" applyFont="1" applyFill="1" applyBorder="1" applyAlignment="1" applyProtection="1">
      <alignment horizontal="left"/>
    </xf>
    <xf numFmtId="0" fontId="5" fillId="2" borderId="1" xfId="0" applyFont="1" applyFill="1" applyBorder="1" applyAlignment="1" applyProtection="1">
      <alignment horizontal="left"/>
    </xf>
    <xf numFmtId="0" fontId="20" fillId="3" borderId="4" xfId="0" applyFont="1" applyFill="1" applyBorder="1" applyAlignment="1" applyProtection="1">
      <alignment horizontal="left"/>
    </xf>
    <xf numFmtId="0" fontId="20" fillId="3" borderId="2" xfId="0" applyFont="1" applyFill="1" applyBorder="1" applyAlignment="1" applyProtection="1">
      <alignment horizontal="left"/>
    </xf>
    <xf numFmtId="0" fontId="20" fillId="3" borderId="1" xfId="0" applyFont="1" applyFill="1" applyBorder="1" applyAlignment="1" applyProtection="1">
      <alignment horizontal="left"/>
    </xf>
    <xf numFmtId="0" fontId="5" fillId="0" borderId="11" xfId="0" applyFont="1" applyFill="1" applyBorder="1" applyAlignment="1" applyProtection="1">
      <alignment horizontal="left"/>
    </xf>
    <xf numFmtId="4" fontId="4" fillId="0" borderId="4" xfId="5" applyNumberFormat="1" applyFont="1" applyBorder="1" applyAlignment="1" applyProtection="1">
      <alignment horizontal="left"/>
    </xf>
    <xf numFmtId="4" fontId="4" fillId="0" borderId="2" xfId="5" applyNumberFormat="1" applyFont="1" applyBorder="1" applyAlignment="1" applyProtection="1">
      <alignment horizontal="left"/>
    </xf>
    <xf numFmtId="4" fontId="4" fillId="0" borderId="1" xfId="5" applyNumberFormat="1" applyFont="1" applyBorder="1" applyAlignment="1" applyProtection="1">
      <alignment horizontal="left"/>
    </xf>
    <xf numFmtId="4" fontId="4" fillId="0" borderId="8" xfId="5" applyNumberFormat="1" applyFont="1" applyBorder="1" applyAlignment="1" applyProtection="1">
      <alignment horizontal="left"/>
    </xf>
    <xf numFmtId="4" fontId="4" fillId="0" borderId="11" xfId="5" applyNumberFormat="1" applyFont="1" applyBorder="1" applyAlignment="1" applyProtection="1">
      <alignment horizontal="left"/>
    </xf>
    <xf numFmtId="4" fontId="4" fillId="0" borderId="9" xfId="5" applyNumberFormat="1" applyFont="1" applyBorder="1" applyAlignment="1" applyProtection="1">
      <alignment horizontal="left"/>
    </xf>
    <xf numFmtId="0" fontId="4" fillId="0" borderId="18" xfId="5" applyFont="1" applyBorder="1" applyAlignment="1" applyProtection="1">
      <alignment horizontal="left"/>
    </xf>
    <xf numFmtId="0" fontId="4" fillId="0" borderId="13" xfId="5" applyFont="1" applyBorder="1" applyAlignment="1" applyProtection="1">
      <alignment horizontal="left"/>
    </xf>
    <xf numFmtId="0" fontId="4" fillId="0" borderId="14" xfId="5" applyFont="1" applyBorder="1" applyAlignment="1" applyProtection="1">
      <alignment horizontal="left"/>
    </xf>
    <xf numFmtId="4" fontId="4" fillId="0" borderId="5" xfId="5" applyNumberFormat="1" applyFont="1" applyBorder="1" applyAlignment="1" applyProtection="1">
      <alignment horizontal="left"/>
    </xf>
    <xf numFmtId="4" fontId="4" fillId="0" borderId="0" xfId="5" applyNumberFormat="1" applyFont="1" applyBorder="1" applyAlignment="1" applyProtection="1">
      <alignment horizontal="left"/>
    </xf>
    <xf numFmtId="4" fontId="4" fillId="0" borderId="6" xfId="5" applyNumberFormat="1" applyFont="1" applyBorder="1" applyAlignment="1" applyProtection="1">
      <alignment horizontal="left"/>
    </xf>
    <xf numFmtId="0" fontId="5" fillId="0" borderId="11" xfId="0" applyFont="1" applyFill="1" applyBorder="1" applyAlignment="1" applyProtection="1">
      <alignment horizontal="left" indent="1"/>
    </xf>
    <xf numFmtId="165" fontId="5" fillId="0" borderId="0" xfId="0" applyNumberFormat="1" applyFont="1" applyBorder="1" applyAlignment="1" applyProtection="1">
      <alignment horizontal="center"/>
    </xf>
    <xf numFmtId="0" fontId="23" fillId="0" borderId="4" xfId="0" applyFont="1" applyBorder="1" applyAlignment="1" applyProtection="1">
      <alignment horizontal="center"/>
    </xf>
    <xf numFmtId="0" fontId="23" fillId="0" borderId="2" xfId="0" applyFont="1" applyBorder="1" applyAlignment="1" applyProtection="1">
      <alignment horizontal="center"/>
    </xf>
    <xf numFmtId="0" fontId="23" fillId="0" borderId="1" xfId="0" applyFont="1" applyBorder="1" applyAlignment="1" applyProtection="1">
      <alignment horizontal="center"/>
    </xf>
    <xf numFmtId="0" fontId="9" fillId="0" borderId="4" xfId="0" applyFont="1" applyBorder="1" applyAlignment="1" applyProtection="1">
      <alignment horizontal="center" wrapText="1"/>
    </xf>
    <xf numFmtId="0" fontId="9" fillId="0" borderId="1" xfId="0" applyFont="1" applyBorder="1" applyAlignment="1" applyProtection="1">
      <alignment horizontal="center" wrapText="1"/>
    </xf>
    <xf numFmtId="0" fontId="37" fillId="0" borderId="13" xfId="0" applyFont="1" applyFill="1" applyBorder="1" applyAlignment="1" applyProtection="1">
      <alignment horizontal="center" vertical="center"/>
      <protection hidden="1"/>
    </xf>
    <xf numFmtId="0" fontId="37" fillId="0" borderId="2" xfId="0" applyFont="1" applyFill="1" applyBorder="1" applyAlignment="1" applyProtection="1">
      <alignment horizontal="center" vertical="center"/>
      <protection hidden="1"/>
    </xf>
    <xf numFmtId="0" fontId="4" fillId="0" borderId="0" xfId="0" applyFont="1" applyFill="1" applyAlignment="1" applyProtection="1">
      <alignment horizontal="center"/>
    </xf>
    <xf numFmtId="0" fontId="16" fillId="0" borderId="11" xfId="0" applyFont="1" applyBorder="1" applyAlignment="1" applyProtection="1">
      <alignment horizontal="center"/>
      <protection hidden="1"/>
    </xf>
    <xf numFmtId="0" fontId="4" fillId="0" borderId="0" xfId="0" applyFont="1" applyFill="1" applyBorder="1" applyAlignment="1" applyProtection="1">
      <alignment horizontal="center"/>
    </xf>
    <xf numFmtId="0" fontId="16" fillId="0" borderId="11" xfId="0" applyFont="1" applyFill="1" applyBorder="1" applyAlignment="1" applyProtection="1">
      <alignment horizontal="left"/>
    </xf>
    <xf numFmtId="165" fontId="16" fillId="0" borderId="11" xfId="0" applyNumberFormat="1" applyFont="1" applyBorder="1" applyAlignment="1" applyProtection="1">
      <alignment horizontal="left" indent="2"/>
      <protection hidden="1"/>
    </xf>
    <xf numFmtId="0" fontId="16" fillId="0" borderId="11" xfId="0" applyFont="1" applyBorder="1" applyAlignment="1" applyProtection="1">
      <alignment horizontal="left"/>
    </xf>
    <xf numFmtId="0" fontId="3" fillId="7" borderId="4" xfId="6" applyFont="1" applyFill="1" applyBorder="1" applyAlignment="1" applyProtection="1">
      <alignment horizontal="left" vertical="top" wrapText="1"/>
      <protection locked="0"/>
    </xf>
    <xf numFmtId="0" fontId="3" fillId="7" borderId="2" xfId="6" applyFont="1" applyFill="1" applyBorder="1" applyAlignment="1" applyProtection="1">
      <alignment horizontal="left" vertical="top" wrapText="1"/>
      <protection locked="0"/>
    </xf>
    <xf numFmtId="0" fontId="3" fillId="7" borderId="4" xfId="6" applyFont="1" applyFill="1" applyBorder="1" applyAlignment="1" applyProtection="1">
      <alignment horizontal="left" wrapText="1"/>
      <protection locked="0"/>
    </xf>
    <xf numFmtId="0" fontId="3" fillId="7" borderId="2" xfId="6" applyFont="1" applyFill="1" applyBorder="1" applyAlignment="1" applyProtection="1">
      <alignment horizontal="left" wrapText="1"/>
      <protection locked="0"/>
    </xf>
    <xf numFmtId="0" fontId="4" fillId="0" borderId="15" xfId="6" applyFont="1" applyBorder="1" applyAlignment="1" applyProtection="1">
      <alignment horizontal="right"/>
    </xf>
    <xf numFmtId="0" fontId="4" fillId="0" borderId="39" xfId="6" applyFont="1" applyBorder="1" applyAlignment="1" applyProtection="1">
      <alignment horizontal="right"/>
    </xf>
    <xf numFmtId="0" fontId="4" fillId="0" borderId="16" xfId="6" applyFont="1" applyBorder="1" applyAlignment="1" applyProtection="1">
      <alignment horizontal="right"/>
    </xf>
    <xf numFmtId="0" fontId="37" fillId="0" borderId="0" xfId="6" applyFont="1" applyFill="1" applyBorder="1" applyAlignment="1" applyProtection="1">
      <alignment horizontal="center" vertical="center"/>
      <protection hidden="1"/>
    </xf>
    <xf numFmtId="0" fontId="16" fillId="0" borderId="11" xfId="6" applyFont="1" applyFill="1" applyBorder="1" applyAlignment="1" applyProtection="1">
      <alignment horizontal="left"/>
    </xf>
    <xf numFmtId="0" fontId="16" fillId="0" borderId="11" xfId="6" applyFont="1" applyBorder="1" applyAlignment="1" applyProtection="1">
      <alignment horizontal="center"/>
      <protection hidden="1"/>
    </xf>
    <xf numFmtId="0" fontId="4" fillId="0" borderId="0" xfId="6" applyFont="1" applyFill="1" applyAlignment="1" applyProtection="1">
      <alignment horizontal="center"/>
    </xf>
    <xf numFmtId="0" fontId="3" fillId="0" borderId="36" xfId="6" applyFont="1" applyFill="1" applyBorder="1" applyAlignment="1" applyProtection="1">
      <alignment horizontal="center"/>
    </xf>
    <xf numFmtId="0" fontId="3" fillId="0" borderId="37" xfId="6" applyFont="1" applyFill="1" applyBorder="1" applyAlignment="1" applyProtection="1">
      <alignment horizontal="center"/>
    </xf>
    <xf numFmtId="0" fontId="3" fillId="0" borderId="38" xfId="6" applyFont="1" applyFill="1" applyBorder="1" applyAlignment="1" applyProtection="1">
      <alignment horizontal="center"/>
    </xf>
    <xf numFmtId="0" fontId="11" fillId="0" borderId="40" xfId="6" applyFont="1" applyBorder="1" applyAlignment="1" applyProtection="1">
      <alignment horizontal="center"/>
    </xf>
    <xf numFmtId="0" fontId="11" fillId="0" borderId="39" xfId="6" applyFont="1" applyBorder="1" applyAlignment="1" applyProtection="1">
      <alignment horizontal="center"/>
    </xf>
    <xf numFmtId="0" fontId="3" fillId="7" borderId="1" xfId="6" applyFont="1" applyFill="1" applyBorder="1" applyAlignment="1" applyProtection="1">
      <alignment horizontal="left" vertical="top" wrapText="1"/>
      <protection locked="0"/>
    </xf>
  </cellXfs>
  <cellStyles count="8">
    <cellStyle name="Comma" xfId="1" builtinId="3"/>
    <cellStyle name="Currency" xfId="2" builtinId="4"/>
    <cellStyle name="Hyperlink" xfId="3" builtinId="8"/>
    <cellStyle name="Normal" xfId="0" builtinId="0"/>
    <cellStyle name="Normal 2" xfId="4" xr:uid="{00000000-0005-0000-0000-000004000000}"/>
    <cellStyle name="Normal 3" xfId="6" xr:uid="{00000000-0005-0000-0000-000005000000}"/>
    <cellStyle name="Normal_Sheet1" xfId="5" xr:uid="{00000000-0005-0000-0000-000006000000}"/>
    <cellStyle name="Percent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13" dropStyle="combo" dx="26" fmlaLink="$Y$73" fmlaRange="$X$60:$X$72" noThreeD="1" sel="1" val="0"/>
</file>

<file path=xl/ctrlProps/ctrlProp10.xml><?xml version="1.0" encoding="utf-8"?>
<formControlPr xmlns="http://schemas.microsoft.com/office/spreadsheetml/2009/9/main" objectType="Drop" dropLines="2" dropStyle="combo" dx="26" fmlaLink="$AM$81" fmlaRange="$AN$79:$AN$80" sel="1" val="0"/>
</file>

<file path=xl/ctrlProps/ctrlProp11.xml><?xml version="1.0" encoding="utf-8"?>
<formControlPr xmlns="http://schemas.microsoft.com/office/spreadsheetml/2009/9/main" objectType="Drop" dropLines="2" dropStyle="combo" dx="26" fmlaLink="$AM$78" fmlaRange="$AN$76:$AN$77" sel="1" val="0"/>
</file>

<file path=xl/ctrlProps/ctrlProp12.xml><?xml version="1.0" encoding="utf-8"?>
<formControlPr xmlns="http://schemas.microsoft.com/office/spreadsheetml/2009/9/main" objectType="Drop" dropLines="2" dropStyle="combo" dx="26" fmlaLink="$AM$84" fmlaRange="$AN$82:$AN$83" sel="1" val="0"/>
</file>

<file path=xl/ctrlProps/ctrlProp13.xml><?xml version="1.0" encoding="utf-8"?>
<formControlPr xmlns="http://schemas.microsoft.com/office/spreadsheetml/2009/9/main" objectType="Drop" dropLines="2" dropStyle="combo" dx="26" fmlaLink="$AM$87" fmlaRange="$AN$85:$AN$86" sel="1" val="0"/>
</file>

<file path=xl/ctrlProps/ctrlProp14.xml><?xml version="1.0" encoding="utf-8"?>
<formControlPr xmlns="http://schemas.microsoft.com/office/spreadsheetml/2009/9/main" objectType="Drop" dropLines="2" dropStyle="combo" dx="26" fmlaLink="$AM$90" fmlaRange="$AN$88:$AN$89" sel="1" val="0"/>
</file>

<file path=xl/ctrlProps/ctrlProp15.xml><?xml version="1.0" encoding="utf-8"?>
<formControlPr xmlns="http://schemas.microsoft.com/office/spreadsheetml/2009/9/main" objectType="Drop" dropLines="2" dropStyle="combo" dx="26" fmlaLink="$AM$93" fmlaRange="$AN$91:$AN$92" sel="1" val="0"/>
</file>

<file path=xl/ctrlProps/ctrlProp16.xml><?xml version="1.0" encoding="utf-8"?>
<formControlPr xmlns="http://schemas.microsoft.com/office/spreadsheetml/2009/9/main" objectType="Drop" dropLines="2" dropStyle="combo" dx="26" fmlaLink="$AM$96" fmlaRange="$AN$94:$AN$95" sel="1" val="0"/>
</file>

<file path=xl/ctrlProps/ctrlProp17.xml><?xml version="1.0" encoding="utf-8"?>
<formControlPr xmlns="http://schemas.microsoft.com/office/spreadsheetml/2009/9/main" objectType="Drop" dropLines="2" dropStyle="combo" dx="26" fmlaLink="$AM$99" fmlaRange="$AN$97:$AN$98" sel="1" val="0"/>
</file>

<file path=xl/ctrlProps/ctrlProp18.xml><?xml version="1.0" encoding="utf-8"?>
<formControlPr xmlns="http://schemas.microsoft.com/office/spreadsheetml/2009/9/main" objectType="Drop" dropLines="12" dropStyle="combo" dx="26" fmlaLink="$AG$72" fmlaRange="$AH$60:$AH$71" sel="12" val="0"/>
</file>

<file path=xl/ctrlProps/ctrlProp19.xml><?xml version="1.0" encoding="utf-8"?>
<formControlPr xmlns="http://schemas.microsoft.com/office/spreadsheetml/2009/9/main" objectType="Drop" dropLines="4" dropStyle="combo" dx="26" fmlaLink="$AO$64" fmlaRange="$AP$60:$AP$63" sel="1" val="0"/>
</file>

<file path=xl/ctrlProps/ctrlProp2.xml><?xml version="1.0" encoding="utf-8"?>
<formControlPr xmlns="http://schemas.microsoft.com/office/spreadsheetml/2009/9/main" objectType="Drop" dropLines="6" dropStyle="combo" dx="26" fmlaLink="$AB$66" fmlaRange="$AB$60:$AB$65" sel="4" val="0"/>
</file>

<file path=xl/ctrlProps/ctrlProp20.xml><?xml version="1.0" encoding="utf-8"?>
<formControlPr xmlns="http://schemas.microsoft.com/office/spreadsheetml/2009/9/main" objectType="Drop" dropLines="7" dropStyle="combo" dx="26" fmlaLink="$AA$75" fmlaRange="$AA$68:$AA$74" sel="2" val="0"/>
</file>

<file path=xl/ctrlProps/ctrlProp21.xml><?xml version="1.0" encoding="utf-8"?>
<formControlPr xmlns="http://schemas.microsoft.com/office/spreadsheetml/2009/9/main" objectType="Drop" dropLines="7" dropStyle="combo" dx="26" fmlaLink="$AA$75" fmlaRange="$AB$68:$AB$74" sel="2" val="0"/>
</file>

<file path=xl/ctrlProps/ctrlProp22.xml><?xml version="1.0" encoding="utf-8"?>
<formControlPr xmlns="http://schemas.microsoft.com/office/spreadsheetml/2009/9/main" objectType="Drop" dropLines="7" dropStyle="combo" dx="26" fmlaLink="Exp!$AA$75" fmlaRange="Exp!$AB$68:$AB$74" sel="2" val="0"/>
</file>

<file path=xl/ctrlProps/ctrlProp23.xml><?xml version="1.0" encoding="utf-8"?>
<formControlPr xmlns="http://schemas.microsoft.com/office/spreadsheetml/2009/9/main" objectType="Drop" dropLines="7" dropStyle="combo" dx="26" fmlaLink="[1]Exp!$AA$75" fmlaRange="[1]Exp!$AB$68:$AB$74" sel="0" val="0"/>
</file>

<file path=xl/ctrlProps/ctrlProp24.xml><?xml version="1.0" encoding="utf-8"?>
<formControlPr xmlns="http://schemas.microsoft.com/office/spreadsheetml/2009/9/main" objectType="Drop" dropLines="4" dropStyle="combo" dx="26" fmlaLink="$W$31" fmlaRange="$V$27:$V$30" noThreeD="1" sel="1" val="0"/>
</file>

<file path=xl/ctrlProps/ctrlProp3.xml><?xml version="1.0" encoding="utf-8"?>
<formControlPr xmlns="http://schemas.microsoft.com/office/spreadsheetml/2009/9/main" objectType="Drop" dropLines="12" dropStyle="combo" dx="26" fmlaLink="$AD$72" fmlaRange="$AE$60:$AE$71" sel="1" val="0"/>
</file>

<file path=xl/ctrlProps/ctrlProp4.xml><?xml version="1.0" encoding="utf-8"?>
<formControlPr xmlns="http://schemas.microsoft.com/office/spreadsheetml/2009/9/main" objectType="Drop" dropLines="2" dropStyle="combo" dx="26" fmlaLink="$AI$62" fmlaRange="$AJ$60:$AJ$61" sel="1" val="0"/>
</file>

<file path=xl/ctrlProps/ctrlProp5.xml><?xml version="1.0" encoding="utf-8"?>
<formControlPr xmlns="http://schemas.microsoft.com/office/spreadsheetml/2009/9/main" objectType="Drop" dropLines="2" dropStyle="combo" dx="26" fmlaLink="$AM$62" fmlaRange="$AN$60:$AN$61" sel="1" val="0"/>
</file>

<file path=xl/ctrlProps/ctrlProp6.xml><?xml version="1.0" encoding="utf-8"?>
<formControlPr xmlns="http://schemas.microsoft.com/office/spreadsheetml/2009/9/main" objectType="Drop" dropLines="2" dropStyle="combo" dx="26" fmlaLink="$AM$66" fmlaRange="$AN$64:$AN$65" sel="1" val="0"/>
</file>

<file path=xl/ctrlProps/ctrlProp7.xml><?xml version="1.0" encoding="utf-8"?>
<formControlPr xmlns="http://schemas.microsoft.com/office/spreadsheetml/2009/9/main" objectType="Drop" dropLines="2" dropStyle="combo" dx="26" fmlaLink="$AM$69" fmlaRange="$AN$67:$AN$68" sel="1" val="0"/>
</file>

<file path=xl/ctrlProps/ctrlProp8.xml><?xml version="1.0" encoding="utf-8"?>
<formControlPr xmlns="http://schemas.microsoft.com/office/spreadsheetml/2009/9/main" objectType="Drop" dropLines="2" dropStyle="combo" dx="26" fmlaLink="$AM$72" fmlaRange="$AN$70:$AN$71" sel="1" val="0"/>
</file>

<file path=xl/ctrlProps/ctrlProp9.xml><?xml version="1.0" encoding="utf-8"?>
<formControlPr xmlns="http://schemas.microsoft.com/office/spreadsheetml/2009/9/main" objectType="Drop" dropLines="2" dropStyle="combo" dx="26" fmlaLink="$AM$75" fmlaRange="$AN$73:$AN$74"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1</xdr:col>
      <xdr:colOff>3238500</xdr:colOff>
      <xdr:row>79</xdr:row>
      <xdr:rowOff>7620</xdr:rowOff>
    </xdr:to>
    <xdr:pic>
      <xdr:nvPicPr>
        <xdr:cNvPr id="70658" name="Picture 1">
          <a:extLst>
            <a:ext uri="{FF2B5EF4-FFF2-40B4-BE49-F238E27FC236}">
              <a16:creationId xmlns:a16="http://schemas.microsoft.com/office/drawing/2014/main" id="{00000000-0008-0000-0000-0000021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14523720"/>
          <a:ext cx="3238500"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52</xdr:row>
      <xdr:rowOff>152399</xdr:rowOff>
    </xdr:from>
    <xdr:to>
      <xdr:col>4</xdr:col>
      <xdr:colOff>142875</xdr:colOff>
      <xdr:row>57</xdr:row>
      <xdr:rowOff>9524</xdr:rowOff>
    </xdr:to>
    <xdr:sp macro="" textlink="">
      <xdr:nvSpPr>
        <xdr:cNvPr id="3" name="Text Box 16">
          <a:extLst>
            <a:ext uri="{FF2B5EF4-FFF2-40B4-BE49-F238E27FC236}">
              <a16:creationId xmlns:a16="http://schemas.microsoft.com/office/drawing/2014/main" id="{00000000-0008-0000-0200-000003000000}"/>
            </a:ext>
          </a:extLst>
        </xdr:cNvPr>
        <xdr:cNvSpPr txBox="1">
          <a:spLocks noChangeArrowheads="1"/>
        </xdr:cNvSpPr>
      </xdr:nvSpPr>
      <xdr:spPr bwMode="auto">
        <a:xfrm>
          <a:off x="0" y="9725024"/>
          <a:ext cx="3000375" cy="84772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800"/>
            </a:lnSpc>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lnSpc>
              <a:spcPts val="800"/>
            </a:lnSpc>
            <a:defRPr sz="1000"/>
          </a:pPr>
          <a:r>
            <a:rPr lang="en-US" sz="800" b="0" i="0" strike="noStrike">
              <a:solidFill>
                <a:srgbClr val="000000"/>
              </a:solidFill>
              <a:latin typeface="Arial"/>
              <a:cs typeface="Arial"/>
            </a:rPr>
            <a:t>YTD PRORATED</a:t>
          </a:r>
          <a:r>
            <a:rPr lang="en-US" sz="800" b="0" i="0" strike="noStrike" baseline="0">
              <a:solidFill>
                <a:srgbClr val="000000"/>
              </a:solidFill>
              <a:latin typeface="Arial"/>
              <a:cs typeface="Arial"/>
            </a:rPr>
            <a:t> </a:t>
          </a:r>
          <a:r>
            <a:rPr lang="en-US" sz="800" b="0" i="0" strike="noStrike">
              <a:solidFill>
                <a:srgbClr val="000000"/>
              </a:solidFill>
              <a:latin typeface="Arial"/>
              <a:cs typeface="Arial"/>
            </a:rPr>
            <a:t>CONTRACT, YTD  NET EXPENSES (GROSS EXPENSES-NON-DHHS</a:t>
          </a:r>
          <a:r>
            <a:rPr lang="en-US" sz="800" b="0" i="0" strike="noStrike" baseline="0">
              <a:solidFill>
                <a:srgbClr val="000000"/>
              </a:solidFill>
              <a:latin typeface="Arial"/>
              <a:cs typeface="Arial"/>
            </a:rPr>
            <a:t> REVENUE</a:t>
          </a:r>
          <a:r>
            <a:rPr lang="en-US" sz="800" b="0" i="0" strike="noStrike">
              <a:solidFill>
                <a:srgbClr val="000000"/>
              </a:solidFill>
              <a:latin typeface="Arial"/>
              <a:cs typeface="Arial"/>
            </a:rPr>
            <a:t>)OR YTD   POS UNITS Earned (POS Units x Budgeted rate) (if Applicable) LESS PREVIOUS</a:t>
          </a:r>
          <a:r>
            <a:rPr lang="en-US" sz="800" b="0" i="0" strike="noStrike" baseline="0">
              <a:solidFill>
                <a:srgbClr val="000000"/>
              </a:solidFill>
              <a:latin typeface="Arial"/>
              <a:cs typeface="Arial"/>
            </a:rPr>
            <a:t> PAYMENTS</a:t>
          </a:r>
          <a:endParaRPr lang="en-US" sz="800" b="0" i="0" strike="noStrike">
            <a:solidFill>
              <a:srgbClr val="000000"/>
            </a:solidFill>
            <a:latin typeface="Arial"/>
            <a:cs typeface="Arial"/>
          </a:endParaRPr>
        </a:p>
      </xdr:txBody>
    </xdr:sp>
    <xdr:clientData/>
  </xdr:twoCellAnchor>
  <xdr:twoCellAnchor>
    <xdr:from>
      <xdr:col>7</xdr:col>
      <xdr:colOff>487679</xdr:colOff>
      <xdr:row>4</xdr:row>
      <xdr:rowOff>83820</xdr:rowOff>
    </xdr:from>
    <xdr:to>
      <xdr:col>16</xdr:col>
      <xdr:colOff>150495</xdr:colOff>
      <xdr:row>10</xdr:row>
      <xdr:rowOff>47625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554854" y="807720"/>
          <a:ext cx="6273166" cy="916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FF0000"/>
              </a:solidFill>
              <a:effectLst/>
              <a:uLnTx/>
              <a:uFillTx/>
              <a:latin typeface="+mn-lt"/>
              <a:ea typeface="+mn-ea"/>
              <a:cs typeface="+mn-cs"/>
            </a:rPr>
            <a:t>IMPORTANT: County billing reports  are due on or before the tenth (10th) working day of the month following the month of delivery of purchased services</a:t>
          </a:r>
          <a:r>
            <a:rPr kumimoji="0" lang="en-US" sz="1200" b="1" i="0" u="none" strike="noStrike" kern="0" cap="none" spc="0" normalizeH="0" baseline="0" noProof="0">
              <a:ln>
                <a:noFill/>
              </a:ln>
              <a:solidFill>
                <a:srgbClr val="00B0F0"/>
              </a:solidFill>
              <a:effectLst/>
              <a:uLnTx/>
              <a:uFillTx/>
              <a:latin typeface="+mn-lt"/>
              <a:ea typeface="+mn-ea"/>
              <a:cs typeface="+mn-cs"/>
            </a:rPr>
            <a:t>.                                                      Email invoices ONLY to  </a:t>
          </a:r>
          <a:r>
            <a:rPr kumimoji="0" lang="en-US" sz="1600" b="1" i="0" u="none" strike="noStrike" kern="0" cap="none" spc="0" normalizeH="0" baseline="0" noProof="0">
              <a:ln>
                <a:noFill/>
              </a:ln>
              <a:solidFill>
                <a:srgbClr val="00B0F0"/>
              </a:solidFill>
              <a:effectLst/>
              <a:uLnTx/>
              <a:uFillTx/>
              <a:latin typeface="+mn-lt"/>
              <a:ea typeface="+mn-ea"/>
              <a:cs typeface="+mn-cs"/>
            </a:rPr>
            <a:t>DHHSACCOUNTING@Milwaukeecountywi.gov           </a:t>
          </a:r>
          <a:r>
            <a:rPr kumimoji="0" lang="en-US" sz="1000" b="0" i="0" u="none" strike="noStrike" kern="0" cap="none" spc="0" normalizeH="0" baseline="0" noProof="0">
              <a:ln>
                <a:noFill/>
              </a:ln>
              <a:solidFill>
                <a:prstClr val="black"/>
              </a:solidFill>
              <a:effectLst/>
              <a:uLnTx/>
              <a:uFillTx/>
              <a:latin typeface="+mn-lt"/>
              <a:ea typeface="+mn-ea"/>
              <a:cs typeface="+mn-cs"/>
            </a:rPr>
            <a:t>The subject line should be: Service Area, Agency, Program and Month example: BHS Agency name LLC CSP January24</a:t>
          </a:r>
        </a:p>
      </xdr:txBody>
    </xdr:sp>
    <xdr:clientData/>
  </xdr:twoCellAnchor>
  <mc:AlternateContent xmlns:mc="http://schemas.openxmlformats.org/markup-compatibility/2006">
    <mc:Choice xmlns:a14="http://schemas.microsoft.com/office/drawing/2010/main" Requires="a14">
      <xdr:twoCellAnchor editAs="oneCell">
        <xdr:from>
          <xdr:col>17</xdr:col>
          <xdr:colOff>449580</xdr:colOff>
          <xdr:row>1</xdr:row>
          <xdr:rowOff>7620</xdr:rowOff>
        </xdr:from>
        <xdr:to>
          <xdr:col>19</xdr:col>
          <xdr:colOff>297180</xdr:colOff>
          <xdr:row>1</xdr:row>
          <xdr:rowOff>220980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579120</xdr:colOff>
          <xdr:row>4</xdr:row>
          <xdr:rowOff>30480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60960</xdr:rowOff>
        </xdr:from>
        <xdr:to>
          <xdr:col>2</xdr:col>
          <xdr:colOff>533400</xdr:colOff>
          <xdr:row>10</xdr:row>
          <xdr:rowOff>30480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xdr:row>
          <xdr:rowOff>60960</xdr:rowOff>
        </xdr:from>
        <xdr:to>
          <xdr:col>7</xdr:col>
          <xdr:colOff>480060</xdr:colOff>
          <xdr:row>10</xdr:row>
          <xdr:rowOff>30480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7620</xdr:colOff>
          <xdr:row>14</xdr:row>
          <xdr:rowOff>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22860</xdr:colOff>
          <xdr:row>14</xdr:row>
          <xdr:rowOff>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7620</xdr:rowOff>
        </xdr:from>
        <xdr:to>
          <xdr:col>9</xdr:col>
          <xdr:colOff>30480</xdr:colOff>
          <xdr:row>14</xdr:row>
          <xdr:rowOff>7620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7620</xdr:rowOff>
        </xdr:from>
        <xdr:to>
          <xdr:col>10</xdr:col>
          <xdr:colOff>30480</xdr:colOff>
          <xdr:row>14</xdr:row>
          <xdr:rowOff>7620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0</xdr:rowOff>
        </xdr:from>
        <xdr:to>
          <xdr:col>11</xdr:col>
          <xdr:colOff>22860</xdr:colOff>
          <xdr:row>14</xdr:row>
          <xdr:rowOff>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685800</xdr:colOff>
          <xdr:row>13</xdr:row>
          <xdr:rowOff>7620</xdr:rowOff>
        </xdr:from>
        <xdr:to>
          <xdr:col>12</xdr:col>
          <xdr:colOff>723900</xdr:colOff>
          <xdr:row>14</xdr:row>
          <xdr:rowOff>7620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655320</xdr:colOff>
          <xdr:row>13</xdr:row>
          <xdr:rowOff>7620</xdr:rowOff>
        </xdr:from>
        <xdr:to>
          <xdr:col>12</xdr:col>
          <xdr:colOff>7620</xdr:colOff>
          <xdr:row>14</xdr:row>
          <xdr:rowOff>7620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13</xdr:col>
          <xdr:colOff>746760</xdr:colOff>
          <xdr:row>14</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38100</xdr:colOff>
          <xdr:row>14</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0</xdr:rowOff>
        </xdr:from>
        <xdr:to>
          <xdr:col>15</xdr:col>
          <xdr:colOff>739140</xdr:colOff>
          <xdr:row>14</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106680</xdr:colOff>
          <xdr:row>14</xdr:row>
          <xdr:rowOff>22860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17</xdr:col>
          <xdr:colOff>746760</xdr:colOff>
          <xdr:row>14</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18</xdr:col>
          <xdr:colOff>746760</xdr:colOff>
          <xdr:row>14</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632460</xdr:colOff>
          <xdr:row>9</xdr:row>
          <xdr:rowOff>60960</xdr:rowOff>
        </xdr:from>
        <xdr:to>
          <xdr:col>4</xdr:col>
          <xdr:colOff>327660</xdr:colOff>
          <xdr:row>10</xdr:row>
          <xdr:rowOff>30480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20</xdr:col>
          <xdr:colOff>746760</xdr:colOff>
          <xdr:row>14</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xdr:row>
          <xdr:rowOff>144780</xdr:rowOff>
        </xdr:from>
        <xdr:to>
          <xdr:col>1</xdr:col>
          <xdr:colOff>495300</xdr:colOff>
          <xdr:row>4</xdr:row>
          <xdr:rowOff>152400</xdr:rowOff>
        </xdr:to>
        <xdr:sp macro="" textlink="">
          <xdr:nvSpPr>
            <xdr:cNvPr id="1738" name="Drop Down 714" hidden="1">
              <a:extLst>
                <a:ext uri="{63B3BB69-23CF-44E3-9099-C40C66FF867C}">
                  <a14:compatExt spid="_x0000_s1738"/>
                </a:ext>
                <a:ext uri="{FF2B5EF4-FFF2-40B4-BE49-F238E27FC236}">
                  <a16:creationId xmlns:a16="http://schemas.microsoft.com/office/drawing/2014/main" id="{00000000-0008-0000-02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502920</xdr:colOff>
          <xdr:row>3</xdr:row>
          <xdr:rowOff>144780</xdr:rowOff>
        </xdr:from>
        <xdr:to>
          <xdr:col>7</xdr:col>
          <xdr:colOff>228600</xdr:colOff>
          <xdr:row>4</xdr:row>
          <xdr:rowOff>144780</xdr:rowOff>
        </xdr:to>
        <xdr:sp macro="" textlink="">
          <xdr:nvSpPr>
            <xdr:cNvPr id="1739" name="Drop Down 715" hidden="1">
              <a:extLst>
                <a:ext uri="{63B3BB69-23CF-44E3-9099-C40C66FF867C}">
                  <a14:compatExt spid="_x0000_s1739"/>
                </a:ext>
                <a:ext uri="{FF2B5EF4-FFF2-40B4-BE49-F238E27FC236}">
                  <a16:creationId xmlns:a16="http://schemas.microsoft.com/office/drawing/2014/main" id="{00000000-0008-0000-02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630555</xdr:colOff>
      <xdr:row>1</xdr:row>
      <xdr:rowOff>15241</xdr:rowOff>
    </xdr:from>
    <xdr:to>
      <xdr:col>16</xdr:col>
      <xdr:colOff>49530</xdr:colOff>
      <xdr:row>3</xdr:row>
      <xdr:rowOff>38100</xdr:rowOff>
    </xdr:to>
    <xdr:sp macro="" textlink="">
      <xdr:nvSpPr>
        <xdr:cNvPr id="5" name="Text Box 46">
          <a:extLst>
            <a:ext uri="{FF2B5EF4-FFF2-40B4-BE49-F238E27FC236}">
              <a16:creationId xmlns:a16="http://schemas.microsoft.com/office/drawing/2014/main" id="{00000000-0008-0000-0200-000005000000}"/>
            </a:ext>
          </a:extLst>
        </xdr:cNvPr>
        <xdr:cNvSpPr txBox="1">
          <a:spLocks noChangeArrowheads="1"/>
        </xdr:cNvSpPr>
      </xdr:nvSpPr>
      <xdr:spPr bwMode="auto">
        <a:xfrm>
          <a:off x="6183630" y="281941"/>
          <a:ext cx="4543425" cy="308609"/>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FF0000"/>
              </a:solidFill>
              <a:effectLst/>
              <a:uLnTx/>
              <a:uFillTx/>
              <a:latin typeface="Arial"/>
              <a:cs typeface="Arial"/>
            </a:rPr>
            <a:t>Important: DO NOT MAKE CHANGES TO MONTHS YOU HAVE ALREADY BILLED. Please adjust current month numbers and explain in the comment box at the end of the month column</a:t>
          </a:r>
          <a:r>
            <a:rPr kumimoji="0" lang="en-US" sz="900" b="1" i="0" u="none" strike="noStrike" kern="0" cap="none" spc="0" normalizeH="0" baseline="0" noProof="0">
              <a:ln>
                <a:noFill/>
              </a:ln>
              <a:solidFill>
                <a:srgbClr val="FF0000"/>
              </a:solidFill>
              <a:effectLst/>
              <a:uLnTx/>
              <a:uFillTx/>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179918</xdr:colOff>
      <xdr:row>2</xdr:row>
      <xdr:rowOff>190500</xdr:rowOff>
    </xdr:from>
    <xdr:to>
      <xdr:col>20</xdr:col>
      <xdr:colOff>603251</xdr:colOff>
      <xdr:row>4</xdr:row>
      <xdr:rowOff>31751</xdr:rowOff>
    </xdr:to>
    <xdr:sp macro="" textlink="">
      <xdr:nvSpPr>
        <xdr:cNvPr id="6149" name="Text Box 5">
          <a:extLst>
            <a:ext uri="{FF2B5EF4-FFF2-40B4-BE49-F238E27FC236}">
              <a16:creationId xmlns:a16="http://schemas.microsoft.com/office/drawing/2014/main" id="{00000000-0008-0000-0400-000005180000}"/>
            </a:ext>
          </a:extLst>
        </xdr:cNvPr>
        <xdr:cNvSpPr txBox="1">
          <a:spLocks noChangeArrowheads="1"/>
        </xdr:cNvSpPr>
      </xdr:nvSpPr>
      <xdr:spPr bwMode="auto">
        <a:xfrm>
          <a:off x="2381251" y="624417"/>
          <a:ext cx="8646583" cy="24341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Important: Please use county approved units and rates per Exibihit 1 ONLY. If no approved units or rate please fill ''0" not 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478155</xdr:colOff>
      <xdr:row>0</xdr:row>
      <xdr:rowOff>148590</xdr:rowOff>
    </xdr:from>
    <xdr:to>
      <xdr:col>17</xdr:col>
      <xdr:colOff>297180</xdr:colOff>
      <xdr:row>1</xdr:row>
      <xdr:rowOff>133491</xdr:rowOff>
    </xdr:to>
    <xdr:sp macro="" textlink="">
      <xdr:nvSpPr>
        <xdr:cNvPr id="7171" name="Text Box 3">
          <a:extLst>
            <a:ext uri="{FF2B5EF4-FFF2-40B4-BE49-F238E27FC236}">
              <a16:creationId xmlns:a16="http://schemas.microsoft.com/office/drawing/2014/main" id="{00000000-0008-0000-0500-0000031C0000}"/>
            </a:ext>
          </a:extLst>
        </xdr:cNvPr>
        <xdr:cNvSpPr txBox="1">
          <a:spLocks noChangeArrowheads="1"/>
        </xdr:cNvSpPr>
      </xdr:nvSpPr>
      <xdr:spPr bwMode="auto">
        <a:xfrm>
          <a:off x="5526405" y="148590"/>
          <a:ext cx="5153025" cy="2135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Important: </a:t>
          </a:r>
          <a:r>
            <a:rPr lang="en-US" sz="1000" b="1" i="0" strike="noStrike">
              <a:solidFill>
                <a:srgbClr val="FF0000"/>
              </a:solidFill>
              <a:latin typeface="Arial"/>
              <a:cs typeface="Arial"/>
            </a:rPr>
            <a:t>DO NOT MAKE CHANGES TO MONTHS YOU HAVE ALREADY BILLED</a:t>
          </a:r>
          <a:r>
            <a:rPr lang="en-US" sz="1000" b="1" i="0" strike="noStrike">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49</xdr:row>
      <xdr:rowOff>161925</xdr:rowOff>
    </xdr:from>
    <xdr:to>
      <xdr:col>4</xdr:col>
      <xdr:colOff>331470</xdr:colOff>
      <xdr:row>50</xdr:row>
      <xdr:rowOff>161925</xdr:rowOff>
    </xdr:to>
    <xdr:sp macro="" textlink="">
      <xdr:nvSpPr>
        <xdr:cNvPr id="10242" name="Text Box 2">
          <a:extLst>
            <a:ext uri="{FF2B5EF4-FFF2-40B4-BE49-F238E27FC236}">
              <a16:creationId xmlns:a16="http://schemas.microsoft.com/office/drawing/2014/main" id="{00000000-0008-0000-0800-000002280000}"/>
            </a:ext>
          </a:extLst>
        </xdr:cNvPr>
        <xdr:cNvSpPr txBox="1">
          <a:spLocks noChangeArrowheads="1"/>
        </xdr:cNvSpPr>
      </xdr:nvSpPr>
      <xdr:spPr bwMode="auto">
        <a:xfrm>
          <a:off x="57150" y="9915525"/>
          <a:ext cx="33337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defRPr sz="1000"/>
          </a:pP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CURRENT MONTH CONTRACT, CURRENT MONTH EXPENSES, OR CURRENT MONTH UNITS (if Applicable)</a:t>
          </a:r>
        </a:p>
      </xdr:txBody>
    </xdr:sp>
    <xdr:clientData/>
  </xdr:twoCellAnchor>
  <xdr:twoCellAnchor>
    <xdr:from>
      <xdr:col>0</xdr:col>
      <xdr:colOff>57150</xdr:colOff>
      <xdr:row>49</xdr:row>
      <xdr:rowOff>161925</xdr:rowOff>
    </xdr:from>
    <xdr:to>
      <xdr:col>4</xdr:col>
      <xdr:colOff>331470</xdr:colOff>
      <xdr:row>50</xdr:row>
      <xdr:rowOff>161925</xdr:rowOff>
    </xdr:to>
    <xdr:sp macro="" textlink="">
      <xdr:nvSpPr>
        <xdr:cNvPr id="10245" name="Text Box 5">
          <a:extLst>
            <a:ext uri="{FF2B5EF4-FFF2-40B4-BE49-F238E27FC236}">
              <a16:creationId xmlns:a16="http://schemas.microsoft.com/office/drawing/2014/main" id="{00000000-0008-0000-0800-000005280000}"/>
            </a:ext>
          </a:extLst>
        </xdr:cNvPr>
        <xdr:cNvSpPr txBox="1">
          <a:spLocks noChangeArrowheads="1"/>
        </xdr:cNvSpPr>
      </xdr:nvSpPr>
      <xdr:spPr bwMode="auto">
        <a:xfrm>
          <a:off x="57150" y="9915525"/>
          <a:ext cx="33337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sng" strike="noStrike">
              <a:solidFill>
                <a:srgbClr val="000000"/>
              </a:solidFill>
              <a:latin typeface="Arial"/>
              <a:cs typeface="Arial"/>
            </a:rPr>
            <a:t>ESTIMATED PAYMENTS ARE MADE BASED ON THE LOWER OF: </a:t>
          </a:r>
          <a:endParaRPr lang="en-US" sz="800" b="0" i="0" strike="noStrike">
            <a:solidFill>
              <a:srgbClr val="000000"/>
            </a:solidFill>
            <a:latin typeface="Arial"/>
            <a:cs typeface="Arial"/>
          </a:endParaRPr>
        </a:p>
        <a:p>
          <a:pPr algn="l" rtl="0">
            <a:defRPr sz="1000"/>
          </a:pP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CURRENT MONTH CONTRACT, CURRENT MONTH EXPENSES, OR CURRENT MONTH UNITS EARNED (if Applicable)</a:t>
          </a:r>
        </a:p>
      </xdr:txBody>
    </xdr:sp>
    <xdr:clientData/>
  </xdr:twoCellAnchor>
  <mc:AlternateContent xmlns:mc="http://schemas.openxmlformats.org/markup-compatibility/2006">
    <mc:Choice xmlns:a14="http://schemas.microsoft.com/office/drawing/2010/main" Requires="a14">
      <xdr:twoCellAnchor editAs="oneCell">
        <xdr:from>
          <xdr:col>1</xdr:col>
          <xdr:colOff>762000</xdr:colOff>
          <xdr:row>4</xdr:row>
          <xdr:rowOff>22860</xdr:rowOff>
        </xdr:from>
        <xdr:to>
          <xdr:col>19</xdr:col>
          <xdr:colOff>22860</xdr:colOff>
          <xdr:row>5</xdr:row>
          <xdr:rowOff>22860</xdr:rowOff>
        </xdr:to>
        <xdr:sp macro="" textlink="">
          <xdr:nvSpPr>
            <xdr:cNvPr id="11062" name="Drop Down 822" hidden="1">
              <a:extLst>
                <a:ext uri="{63B3BB69-23CF-44E3-9099-C40C66FF867C}">
                  <a14:compatExt spid="_x0000_s11062"/>
                </a:ext>
                <a:ext uri="{FF2B5EF4-FFF2-40B4-BE49-F238E27FC236}">
                  <a16:creationId xmlns:a16="http://schemas.microsoft.com/office/drawing/2014/main" id="{00000000-0008-0000-0800-0000362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4</xdr:row>
          <xdr:rowOff>22860</xdr:rowOff>
        </xdr:from>
        <xdr:to>
          <xdr:col>6</xdr:col>
          <xdr:colOff>7620</xdr:colOff>
          <xdr:row>5</xdr:row>
          <xdr:rowOff>38100</xdr:rowOff>
        </xdr:to>
        <xdr:sp macro="" textlink="">
          <xdr:nvSpPr>
            <xdr:cNvPr id="121857" name="Drop Down 1" hidden="1">
              <a:extLst>
                <a:ext uri="{63B3BB69-23CF-44E3-9099-C40C66FF867C}">
                  <a14:compatExt spid="_x0000_s121857"/>
                </a:ext>
                <a:ext uri="{FF2B5EF4-FFF2-40B4-BE49-F238E27FC236}">
                  <a16:creationId xmlns:a16="http://schemas.microsoft.com/office/drawing/2014/main" id="{00000000-0008-0000-0B00-000001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0</xdr:row>
          <xdr:rowOff>236220</xdr:rowOff>
        </xdr:from>
        <xdr:to>
          <xdr:col>18</xdr:col>
          <xdr:colOff>723900</xdr:colOff>
          <xdr:row>1</xdr:row>
          <xdr:rowOff>182880</xdr:rowOff>
        </xdr:to>
        <xdr:sp macro="" textlink="">
          <xdr:nvSpPr>
            <xdr:cNvPr id="121858" name="Drop Down 2" hidden="1">
              <a:extLst>
                <a:ext uri="{63B3BB69-23CF-44E3-9099-C40C66FF867C}">
                  <a14:compatExt spid="_x0000_s121858"/>
                </a:ext>
                <a:ext uri="{FF2B5EF4-FFF2-40B4-BE49-F238E27FC236}">
                  <a16:creationId xmlns:a16="http://schemas.microsoft.com/office/drawing/2014/main" id="{00000000-0008-0000-0B00-000002D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5</xdr:col>
      <xdr:colOff>419100</xdr:colOff>
      <xdr:row>0</xdr:row>
      <xdr:rowOff>0</xdr:rowOff>
    </xdr:from>
    <xdr:to>
      <xdr:col>15</xdr:col>
      <xdr:colOff>502920</xdr:colOff>
      <xdr:row>7</xdr:row>
      <xdr:rowOff>15240</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931920" y="0"/>
          <a:ext cx="528066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100" b="1">
              <a:solidFill>
                <a:srgbClr val="FF0000"/>
              </a:solidFill>
            </a:rPr>
            <a:t>IMPORTANT: PLP billing reports  are due on or before the tenth (10th) working day of the month following the month of submitting</a:t>
          </a:r>
          <a:r>
            <a:rPr lang="en-US" sz="1100" b="1" baseline="0">
              <a:solidFill>
                <a:srgbClr val="FF0000"/>
              </a:solidFill>
            </a:rPr>
            <a:t> collection tools for respective outcomes</a:t>
          </a:r>
          <a:r>
            <a:rPr lang="en-US" sz="1100" b="1">
              <a:solidFill>
                <a:srgbClr val="FF0000"/>
              </a:solidFill>
            </a:rPr>
            <a:t>. Example:</a:t>
          </a:r>
          <a:r>
            <a:rPr lang="en-US" sz="1100" b="1" baseline="0">
              <a:solidFill>
                <a:srgbClr val="FF0000"/>
              </a:solidFill>
            </a:rPr>
            <a:t> </a:t>
          </a:r>
          <a:r>
            <a:rPr lang="en-US" sz="1100" b="1">
              <a:solidFill>
                <a:srgbClr val="FF0000"/>
              </a:solidFill>
            </a:rPr>
            <a:t>March 31 outcome</a:t>
          </a:r>
          <a:r>
            <a:rPr lang="en-US" sz="1100" b="1" baseline="0">
              <a:solidFill>
                <a:srgbClr val="FF0000"/>
              </a:solidFill>
            </a:rPr>
            <a:t> tool due on last Monday of April, so this report is due with April Invoice  in May</a:t>
          </a:r>
          <a:r>
            <a:rPr lang="en-US" sz="1100" b="1" baseline="0">
              <a:solidFill>
                <a:schemeClr val="tx2">
                  <a:lumMod val="60000"/>
                  <a:lumOff val="40000"/>
                </a:schemeClr>
              </a:solidFill>
            </a:rPr>
            <a:t>, However final billing need to be submitted with Final Invoice of Contract  in January.</a:t>
          </a:r>
          <a:endParaRPr lang="en-US" sz="1100" b="1">
            <a:solidFill>
              <a:schemeClr val="tx2">
                <a:lumMod val="60000"/>
                <a:lumOff val="4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ct/Invoice/2017/DRAFT/updated/NON%20%20DSD%20%20%202017_DHHS_POS_RE_Financial_Report_final_protecte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ps &amp; Suggestion"/>
      <sheetName val="Exp"/>
      <sheetName val="Rev"/>
      <sheetName val="Units"/>
      <sheetName val="Exp-Details"/>
      <sheetName val="Equipment"/>
      <sheetName val="Travel"/>
      <sheetName val="Bill-1"/>
      <sheetName val="Bill-2"/>
      <sheetName val="Performance Incentiv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omments" Target="../comments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V85"/>
  <sheetViews>
    <sheetView showGridLines="0" zoomScale="75" workbookViewId="0">
      <selection activeCell="B8" sqref="B8"/>
    </sheetView>
  </sheetViews>
  <sheetFormatPr defaultColWidth="8.88671875" defaultRowHeight="15.6"/>
  <cols>
    <col min="1" max="1" width="5.6640625" style="270" customWidth="1"/>
    <col min="2" max="2" width="124.6640625" style="160" customWidth="1"/>
    <col min="3" max="16384" width="8.88671875" style="160"/>
  </cols>
  <sheetData>
    <row r="2" spans="1:2" ht="28.2">
      <c r="A2" s="260">
        <v>1</v>
      </c>
      <c r="B2" s="261" t="s">
        <v>325</v>
      </c>
    </row>
    <row r="3" spans="1:2" ht="15.75" customHeight="1">
      <c r="A3" s="262"/>
      <c r="B3" s="263"/>
    </row>
    <row r="4" spans="1:2" ht="15.75" customHeight="1">
      <c r="A4" s="262">
        <v>2</v>
      </c>
      <c r="B4" s="263" t="s">
        <v>253</v>
      </c>
    </row>
    <row r="5" spans="1:2" ht="15.75" customHeight="1">
      <c r="A5" s="262"/>
      <c r="B5" s="264" t="s">
        <v>254</v>
      </c>
    </row>
    <row r="6" spans="1:2" ht="15.75" customHeight="1">
      <c r="A6" s="262"/>
      <c r="B6" s="264" t="s">
        <v>255</v>
      </c>
    </row>
    <row r="7" spans="1:2" ht="15.75" customHeight="1">
      <c r="A7" s="262"/>
      <c r="B7" s="264" t="s">
        <v>256</v>
      </c>
    </row>
    <row r="8" spans="1:2" ht="15.75" customHeight="1">
      <c r="A8" s="262"/>
      <c r="B8" s="264" t="s">
        <v>257</v>
      </c>
    </row>
    <row r="9" spans="1:2" ht="15.75" customHeight="1">
      <c r="A9" s="262"/>
      <c r="B9" s="263"/>
    </row>
    <row r="10" spans="1:2" ht="15.75" customHeight="1">
      <c r="A10" s="262">
        <v>3</v>
      </c>
      <c r="B10" s="262" t="s">
        <v>258</v>
      </c>
    </row>
    <row r="11" spans="1:2" ht="15.75" customHeight="1">
      <c r="A11" s="262"/>
      <c r="B11" s="263" t="s">
        <v>259</v>
      </c>
    </row>
    <row r="12" spans="1:2" ht="15.75" customHeight="1">
      <c r="A12" s="262"/>
      <c r="B12" s="263" t="s">
        <v>260</v>
      </c>
    </row>
    <row r="13" spans="1:2" ht="15.75" customHeight="1">
      <c r="A13" s="262"/>
      <c r="B13" s="263" t="s">
        <v>261</v>
      </c>
    </row>
    <row r="14" spans="1:2" ht="15.75" customHeight="1">
      <c r="A14" s="262"/>
      <c r="B14" s="263"/>
    </row>
    <row r="15" spans="1:2" ht="15.75" customHeight="1">
      <c r="A15" s="262">
        <v>4</v>
      </c>
      <c r="B15" s="263" t="s">
        <v>262</v>
      </c>
    </row>
    <row r="16" spans="1:2" ht="9.75" customHeight="1">
      <c r="A16" s="262"/>
      <c r="B16" s="263"/>
    </row>
    <row r="17" spans="1:256">
      <c r="A17" s="262">
        <v>5</v>
      </c>
      <c r="B17" s="263" t="s">
        <v>263</v>
      </c>
    </row>
    <row r="18" spans="1:256">
      <c r="A18" s="262"/>
      <c r="B18" s="265" t="s">
        <v>264</v>
      </c>
    </row>
    <row r="19" spans="1:256">
      <c r="A19" s="262"/>
      <c r="B19" s="264" t="s">
        <v>265</v>
      </c>
    </row>
    <row r="20" spans="1:256" ht="15.75" customHeight="1">
      <c r="A20" s="262"/>
      <c r="B20" s="264" t="s">
        <v>266</v>
      </c>
    </row>
    <row r="21" spans="1:256" ht="15.75" customHeight="1">
      <c r="A21" s="262">
        <v>6</v>
      </c>
      <c r="B21" s="262" t="s">
        <v>267</v>
      </c>
    </row>
    <row r="22" spans="1:256" ht="15.75" customHeight="1">
      <c r="A22" s="262"/>
      <c r="B22" s="262"/>
    </row>
    <row r="23" spans="1:256" ht="15.75" customHeight="1">
      <c r="A23" s="262">
        <v>7</v>
      </c>
      <c r="B23" s="262" t="s">
        <v>268</v>
      </c>
    </row>
    <row r="24" spans="1:256" ht="15.75" customHeight="1">
      <c r="A24" s="262"/>
      <c r="B24" s="262"/>
    </row>
    <row r="25" spans="1:256" ht="69.599999999999994">
      <c r="A25" s="260">
        <v>8</v>
      </c>
      <c r="B25" s="266" t="s">
        <v>269</v>
      </c>
    </row>
    <row r="26" spans="1:256" hidden="1">
      <c r="A26" s="262">
        <v>8</v>
      </c>
      <c r="B26" s="263" t="s">
        <v>270</v>
      </c>
      <c r="IV26" s="267"/>
    </row>
    <row r="27" spans="1:256" hidden="1">
      <c r="A27" s="262"/>
      <c r="B27" s="264" t="s">
        <v>271</v>
      </c>
    </row>
    <row r="28" spans="1:256" hidden="1">
      <c r="A28" s="262"/>
      <c r="B28" s="264" t="s">
        <v>272</v>
      </c>
    </row>
    <row r="29" spans="1:256" ht="5.25" hidden="1" customHeight="1">
      <c r="A29" s="262"/>
      <c r="B29" s="263"/>
    </row>
    <row r="30" spans="1:256" hidden="1">
      <c r="A30" s="262"/>
      <c r="B30" s="264" t="s">
        <v>273</v>
      </c>
    </row>
    <row r="31" spans="1:256" hidden="1">
      <c r="A31" s="262"/>
      <c r="B31" s="264" t="s">
        <v>274</v>
      </c>
    </row>
    <row r="32" spans="1:256" hidden="1">
      <c r="A32" s="262"/>
      <c r="B32" s="263"/>
    </row>
    <row r="33" spans="1:2" hidden="1">
      <c r="A33" s="262" t="s">
        <v>275</v>
      </c>
      <c r="B33" s="263"/>
    </row>
    <row r="34" spans="1:2" hidden="1">
      <c r="A34" s="262">
        <v>1</v>
      </c>
      <c r="B34" s="263" t="s">
        <v>276</v>
      </c>
    </row>
    <row r="35" spans="1:2" hidden="1">
      <c r="A35" s="262"/>
      <c r="B35" s="263" t="s">
        <v>277</v>
      </c>
    </row>
    <row r="36" spans="1:2" ht="15.75" customHeight="1">
      <c r="A36" s="262"/>
      <c r="B36" s="289" t="s">
        <v>319</v>
      </c>
    </row>
    <row r="37" spans="1:2" ht="15.75" customHeight="1">
      <c r="A37" s="262">
        <v>9</v>
      </c>
      <c r="B37" s="263" t="s">
        <v>278</v>
      </c>
    </row>
    <row r="38" spans="1:2" ht="15.75" customHeight="1">
      <c r="A38" s="262"/>
      <c r="B38" s="263"/>
    </row>
    <row r="39" spans="1:2">
      <c r="A39" s="262">
        <v>10</v>
      </c>
      <c r="B39" s="263" t="s">
        <v>357</v>
      </c>
    </row>
    <row r="40" spans="1:2" ht="28.5" customHeight="1">
      <c r="A40" s="262"/>
      <c r="B40" s="271" t="s">
        <v>358</v>
      </c>
    </row>
    <row r="41" spans="1:2">
      <c r="A41" s="268"/>
      <c r="B41" s="269"/>
    </row>
    <row r="42" spans="1:2" ht="60.75" customHeight="1">
      <c r="A42" s="260">
        <v>11</v>
      </c>
      <c r="B42" s="261" t="s">
        <v>279</v>
      </c>
    </row>
    <row r="43" spans="1:2">
      <c r="A43" s="262"/>
      <c r="B43" s="263"/>
    </row>
    <row r="44" spans="1:2" ht="60" customHeight="1">
      <c r="A44" s="260">
        <v>12</v>
      </c>
      <c r="B44" s="261" t="s">
        <v>280</v>
      </c>
    </row>
    <row r="45" spans="1:2">
      <c r="A45" s="262"/>
      <c r="B45" s="263"/>
    </row>
    <row r="46" spans="1:2">
      <c r="A46" s="262">
        <v>13</v>
      </c>
      <c r="B46" s="262" t="s">
        <v>281</v>
      </c>
    </row>
    <row r="47" spans="1:2">
      <c r="A47" s="262"/>
      <c r="B47" s="263" t="s">
        <v>282</v>
      </c>
    </row>
    <row r="48" spans="1:2">
      <c r="A48" s="262"/>
      <c r="B48" s="262" t="s">
        <v>283</v>
      </c>
    </row>
    <row r="49" spans="1:8">
      <c r="A49" s="262"/>
      <c r="B49" s="262" t="s">
        <v>284</v>
      </c>
    </row>
    <row r="50" spans="1:8">
      <c r="A50" s="262"/>
      <c r="B50" s="296" t="s">
        <v>326</v>
      </c>
    </row>
    <row r="51" spans="1:8">
      <c r="A51" s="262"/>
      <c r="B51" s="262" t="s">
        <v>285</v>
      </c>
    </row>
    <row r="52" spans="1:8">
      <c r="A52" s="262"/>
      <c r="B52" s="262" t="s">
        <v>286</v>
      </c>
      <c r="H52" s="160">
        <f>+$D$52/100*H51</f>
        <v>0</v>
      </c>
    </row>
    <row r="53" spans="1:8">
      <c r="A53" s="262"/>
      <c r="B53" s="262" t="s">
        <v>287</v>
      </c>
    </row>
    <row r="54" spans="1:8">
      <c r="A54" s="262"/>
      <c r="B54" s="262" t="s">
        <v>288</v>
      </c>
      <c r="H54" s="160">
        <f>+H51+H52</f>
        <v>0</v>
      </c>
    </row>
    <row r="55" spans="1:8">
      <c r="A55" s="262"/>
      <c r="B55" s="263" t="s">
        <v>289</v>
      </c>
    </row>
    <row r="56" spans="1:8">
      <c r="A56" s="262"/>
      <c r="B56" s="263"/>
    </row>
    <row r="57" spans="1:8">
      <c r="A57" s="262">
        <v>14</v>
      </c>
      <c r="B57" s="262" t="s">
        <v>290</v>
      </c>
    </row>
    <row r="58" spans="1:8">
      <c r="A58" s="262"/>
      <c r="B58" s="263" t="s">
        <v>291</v>
      </c>
    </row>
    <row r="59" spans="1:8">
      <c r="A59" s="262"/>
      <c r="B59" s="263" t="s">
        <v>292</v>
      </c>
    </row>
    <row r="60" spans="1:8">
      <c r="A60" s="262"/>
      <c r="B60" s="263" t="s">
        <v>293</v>
      </c>
    </row>
    <row r="61" spans="1:8">
      <c r="A61" s="262"/>
      <c r="B61" s="263" t="s">
        <v>294</v>
      </c>
    </row>
    <row r="62" spans="1:8" ht="15.75" customHeight="1">
      <c r="A62" s="262"/>
      <c r="B62" s="263" t="s">
        <v>295</v>
      </c>
    </row>
    <row r="63" spans="1:8" ht="19.5" customHeight="1"/>
    <row r="64" spans="1:8" ht="41.4">
      <c r="A64" s="260">
        <v>15</v>
      </c>
      <c r="B64" s="323" t="s">
        <v>336</v>
      </c>
      <c r="G64" s="160">
        <f>IF($V$64=0,0,($V$64*G62)-G55)</f>
        <v>0</v>
      </c>
    </row>
    <row r="65" spans="2:2" ht="93.6">
      <c r="B65" s="324" t="s">
        <v>337</v>
      </c>
    </row>
    <row r="67" spans="2:2" ht="19.5" customHeight="1"/>
    <row r="81" spans="2:2">
      <c r="B81" s="160" t="s">
        <v>338</v>
      </c>
    </row>
    <row r="82" spans="2:2">
      <c r="B82" s="160" t="s">
        <v>385</v>
      </c>
    </row>
    <row r="83" spans="2:2">
      <c r="B83" s="160" t="s">
        <v>386</v>
      </c>
    </row>
    <row r="84" spans="2:2">
      <c r="B84" s="160" t="s">
        <v>387</v>
      </c>
    </row>
    <row r="85" spans="2:2">
      <c r="B85" s="160" t="s">
        <v>388</v>
      </c>
    </row>
  </sheetData>
  <sheetProtection algorithmName="SHA-512" hashValue="z8fEoeKphpTcMptL9P/LQ1eLcDiEQou+Zme1iyFQj/68ggWhm9Z60KUqjRuZB3ViseBinxtH27OZhk/MiQcA/w==" saltValue="O7Tps/aDu9owta8MONp8ng==" spinCount="100000" sheet="1"/>
  <pageMargins left="0.25" right="0.25" top="0.64" bottom="0.5" header="0.2" footer="0.3"/>
  <pageSetup scale="75" orientation="portrait" r:id="rId1"/>
  <headerFooter alignWithMargins="0">
    <oddHeader>&amp;C&amp;"Times New Roman,Bold"&amp;16Milwaukee County Department of Health and Human Services (DHHS)&amp;"Arial,Regular"&amp;10
&amp;"Arial,Bold"&amp;12  &amp;"Times New Roman,Bold"Billing Instructions</oddHeader>
    <oddFooter>&amp;C&amp;A&amp;R&amp;"Times New Roman,Regular"&amp;8Revised  1/18/23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U50"/>
  <sheetViews>
    <sheetView workbookViewId="0">
      <pane xSplit="17" ySplit="10" topLeftCell="R11" activePane="bottomRight" state="frozen"/>
      <selection activeCell="AA5" sqref="AA5"/>
      <selection pane="topRight" activeCell="AA5" sqref="AA5"/>
      <selection pane="bottomLeft" activeCell="AA5" sqref="AA5"/>
      <selection pane="bottomRight" activeCell="V2" sqref="V2"/>
    </sheetView>
  </sheetViews>
  <sheetFormatPr defaultColWidth="8.88671875" defaultRowHeight="13.2"/>
  <cols>
    <col min="1" max="1" width="7.109375" style="19" customWidth="1"/>
    <col min="2" max="2" width="56.6640625" style="19" customWidth="1"/>
    <col min="3" max="3" width="0.88671875" style="19" customWidth="1"/>
    <col min="4" max="4" width="3" style="19" hidden="1" customWidth="1"/>
    <col min="5" max="5" width="9.109375" style="19" hidden="1" customWidth="1"/>
    <col min="6" max="17" width="9.5546875" style="19" hidden="1" customWidth="1"/>
    <col min="18" max="18" width="12.88671875" style="19" customWidth="1"/>
    <col min="19" max="19" width="13" style="19" customWidth="1"/>
    <col min="20" max="20" width="12.6640625" style="19" customWidth="1"/>
    <col min="21" max="21" width="2.6640625" style="100" customWidth="1"/>
    <col min="22" max="16384" width="8.88671875" style="19"/>
  </cols>
  <sheetData>
    <row r="1" spans="1:20" ht="21" customHeight="1">
      <c r="R1" s="497">
        <f>Exp!I2</f>
        <v>2026</v>
      </c>
    </row>
    <row r="2" spans="1:20" s="23" customFormat="1" ht="18" customHeight="1">
      <c r="A2" s="19" t="s">
        <v>0</v>
      </c>
      <c r="B2" s="222" t="str">
        <f>IF(Exp!B2=0," ",Exp!B2)</f>
        <v xml:space="preserve"> </v>
      </c>
      <c r="C2" s="21"/>
      <c r="D2" s="21"/>
      <c r="E2" s="21"/>
      <c r="F2" s="21"/>
      <c r="G2" s="21"/>
      <c r="H2" s="21"/>
      <c r="I2" s="21"/>
      <c r="J2" s="21"/>
      <c r="K2" s="21"/>
      <c r="L2" s="21"/>
      <c r="M2" s="21"/>
      <c r="N2" s="21"/>
      <c r="O2" s="21"/>
      <c r="R2" s="56" t="s">
        <v>1</v>
      </c>
      <c r="S2" s="579" t="str">
        <f>VLOOKUP(Exp!Y73,Exp!Y60:Z72,2)</f>
        <v>January</v>
      </c>
      <c r="T2" s="579"/>
    </row>
    <row r="3" spans="1:20" s="23" customFormat="1" ht="6" customHeight="1">
      <c r="A3" s="19"/>
      <c r="B3" s="223"/>
      <c r="C3" s="26"/>
      <c r="D3" s="26"/>
      <c r="E3" s="26"/>
      <c r="F3" s="26"/>
      <c r="G3" s="26"/>
      <c r="H3" s="26"/>
      <c r="I3" s="26"/>
      <c r="J3" s="26"/>
      <c r="K3" s="26"/>
      <c r="L3" s="26"/>
      <c r="M3" s="26"/>
      <c r="N3" s="26"/>
      <c r="O3" s="26"/>
      <c r="P3" s="26"/>
      <c r="Q3" s="20"/>
      <c r="R3" s="19"/>
    </row>
    <row r="4" spans="1:20" s="23" customFormat="1" ht="15.6">
      <c r="A4" s="19" t="s">
        <v>2</v>
      </c>
      <c r="B4" s="222" t="str">
        <f>IF(Exp!B4=0," ",Exp!B4)</f>
        <v xml:space="preserve"> </v>
      </c>
      <c r="C4" s="21"/>
      <c r="D4" s="21"/>
      <c r="E4" s="21"/>
      <c r="F4" s="21"/>
      <c r="G4" s="21"/>
      <c r="H4" s="21"/>
      <c r="I4" s="21"/>
      <c r="J4" s="21"/>
      <c r="K4" s="21"/>
      <c r="L4" s="21"/>
      <c r="M4" s="21"/>
      <c r="N4" s="21"/>
      <c r="O4" s="21"/>
      <c r="Q4" s="29"/>
      <c r="R4" s="220" t="s">
        <v>3</v>
      </c>
      <c r="S4" s="580" t="str">
        <f>IF(Exp!R4=0," ",Exp!R4)</f>
        <v xml:space="preserve"> </v>
      </c>
      <c r="T4" s="580"/>
    </row>
    <row r="5" spans="1:20" s="23" customFormat="1" ht="15.6">
      <c r="A5" s="19"/>
      <c r="B5" s="223"/>
      <c r="C5" s="26"/>
      <c r="D5" s="26"/>
      <c r="E5" s="26"/>
      <c r="F5" s="26"/>
      <c r="G5" s="26"/>
      <c r="H5" s="26"/>
      <c r="I5" s="26"/>
      <c r="J5" s="26"/>
      <c r="K5" s="26"/>
      <c r="L5" s="26"/>
      <c r="M5" s="26"/>
      <c r="N5" s="26"/>
      <c r="O5" s="26"/>
      <c r="P5" s="26"/>
      <c r="S5" s="20" t="s">
        <v>4</v>
      </c>
    </row>
    <row r="6" spans="1:20" s="23" customFormat="1" ht="15.6">
      <c r="A6" s="19" t="s">
        <v>5</v>
      </c>
      <c r="B6" s="222" t="str">
        <f>IF(Exp!B6=0," ",Exp!B6)</f>
        <v>Early Intervention - Birth to Three</v>
      </c>
      <c r="C6" s="21"/>
      <c r="D6" s="21"/>
      <c r="E6" s="21"/>
      <c r="F6" s="21"/>
      <c r="G6" s="21"/>
      <c r="H6" s="21"/>
      <c r="I6" s="21"/>
      <c r="J6" s="21"/>
      <c r="K6" s="21"/>
      <c r="L6" s="21"/>
      <c r="M6" s="21"/>
      <c r="N6" s="21"/>
      <c r="O6" s="21"/>
      <c r="P6" s="21"/>
      <c r="R6" s="19" t="s">
        <v>96</v>
      </c>
      <c r="S6" s="580" t="str">
        <f>IF(Exp!R6=0," ",Exp!R6)</f>
        <v>email</v>
      </c>
      <c r="T6" s="580"/>
    </row>
    <row r="7" spans="1:20" s="23" customFormat="1" ht="9" customHeight="1">
      <c r="A7" s="19"/>
      <c r="B7" s="223"/>
      <c r="C7" s="26"/>
      <c r="D7" s="26"/>
      <c r="E7" s="26"/>
      <c r="F7" s="26"/>
      <c r="G7" s="26"/>
      <c r="H7" s="26"/>
      <c r="I7" s="26"/>
      <c r="J7" s="26"/>
      <c r="K7" s="26"/>
      <c r="L7" s="26"/>
      <c r="M7" s="26"/>
      <c r="N7" s="26"/>
      <c r="O7" s="26"/>
      <c r="P7" s="26"/>
      <c r="Q7" s="32"/>
      <c r="R7" s="32"/>
    </row>
    <row r="8" spans="1:20" s="23" customFormat="1" ht="15.6">
      <c r="A8" s="19" t="s">
        <v>6</v>
      </c>
      <c r="B8" s="222" t="str">
        <f>IF(Exp!B8=0," ",Exp!B8)</f>
        <v xml:space="preserve"> </v>
      </c>
      <c r="C8" s="21"/>
      <c r="D8" s="21"/>
      <c r="E8" s="21"/>
      <c r="F8" s="21"/>
      <c r="G8" s="21"/>
      <c r="H8" s="21"/>
      <c r="I8" s="21"/>
      <c r="J8" s="21"/>
      <c r="K8" s="21"/>
      <c r="L8" s="21"/>
      <c r="M8" s="21"/>
      <c r="N8" s="21"/>
      <c r="O8" s="21"/>
      <c r="P8" s="21"/>
      <c r="R8" s="32"/>
      <c r="S8" s="33" t="s">
        <v>7</v>
      </c>
      <c r="T8" s="221" t="str">
        <f>IF(Exp!S8=0," ",Exp!S8)</f>
        <v xml:space="preserve"> </v>
      </c>
    </row>
    <row r="9" spans="1:20" ht="15.6">
      <c r="R9" s="88"/>
      <c r="S9" s="33" t="s">
        <v>228</v>
      </c>
      <c r="T9" s="221" t="str">
        <f>IF(Exp!S10=0," ",Exp!S10)</f>
        <v xml:space="preserve"> </v>
      </c>
    </row>
    <row r="10" spans="1:20" ht="39.75" customHeight="1">
      <c r="A10" s="89" t="s">
        <v>8</v>
      </c>
      <c r="B10" s="90" t="s">
        <v>9</v>
      </c>
      <c r="C10" s="91"/>
      <c r="D10" s="40">
        <v>1</v>
      </c>
      <c r="E10" s="41" t="str">
        <f>Rev!E10</f>
        <v>January  Revenue</v>
      </c>
      <c r="F10" s="41" t="str">
        <f>Rev!F10</f>
        <v>February  Revenue</v>
      </c>
      <c r="G10" s="41" t="str">
        <f>Rev!G10</f>
        <v>March  Revenue</v>
      </c>
      <c r="H10" s="41" t="str">
        <f>Rev!H10</f>
        <v>April  Revenue</v>
      </c>
      <c r="I10" s="41" t="str">
        <f>Rev!I10</f>
        <v>May  Revenue</v>
      </c>
      <c r="J10" s="41" t="str">
        <f>Rev!J10</f>
        <v>June  Revenue</v>
      </c>
      <c r="K10" s="41" t="str">
        <f>Rev!K10</f>
        <v>July  Revenue</v>
      </c>
      <c r="L10" s="41" t="str">
        <f>Rev!L10</f>
        <v>August  Revenue</v>
      </c>
      <c r="M10" s="41" t="str">
        <f>Rev!M10</f>
        <v>September  Revenue</v>
      </c>
      <c r="N10" s="41" t="str">
        <f>Rev!N10</f>
        <v>October  Revenue</v>
      </c>
      <c r="O10" s="41" t="str">
        <f>Rev!O10</f>
        <v>November  Revenue</v>
      </c>
      <c r="P10" s="41" t="str">
        <f>Rev!P10</f>
        <v>December  Revenue</v>
      </c>
      <c r="Q10" s="41" t="s">
        <v>99</v>
      </c>
      <c r="R10" s="92" t="str">
        <f>VLOOKUP(D10,$D$10:$Q$10,Exp!$Y$73+1)</f>
        <v>January  Revenue</v>
      </c>
      <c r="S10" s="92" t="s">
        <v>10</v>
      </c>
      <c r="T10" s="92" t="s">
        <v>69</v>
      </c>
    </row>
    <row r="11" spans="1:20">
      <c r="A11" s="54"/>
      <c r="B11" s="93"/>
      <c r="C11" s="94"/>
      <c r="D11" s="94"/>
      <c r="E11" s="54"/>
      <c r="F11" s="54"/>
      <c r="G11" s="54"/>
      <c r="H11" s="54"/>
      <c r="I11" s="54"/>
      <c r="J11" s="54"/>
      <c r="K11" s="54"/>
      <c r="L11" s="54"/>
      <c r="M11" s="54"/>
      <c r="N11" s="54"/>
      <c r="O11" s="54"/>
      <c r="P11" s="54"/>
      <c r="Q11" s="54"/>
      <c r="R11" s="46" t="s">
        <v>13</v>
      </c>
      <c r="S11" s="46" t="s">
        <v>13</v>
      </c>
      <c r="T11" s="46" t="s">
        <v>13</v>
      </c>
    </row>
    <row r="12" spans="1:20" ht="15.6">
      <c r="A12" s="48" t="s">
        <v>11</v>
      </c>
      <c r="B12" s="42" t="s">
        <v>12</v>
      </c>
      <c r="C12" s="40"/>
      <c r="D12" s="40">
        <v>1</v>
      </c>
      <c r="E12" s="6">
        <f>Rev!E12</f>
        <v>0</v>
      </c>
      <c r="F12" s="6">
        <f>Rev!F12</f>
        <v>0</v>
      </c>
      <c r="G12" s="6">
        <f>Rev!G12</f>
        <v>0</v>
      </c>
      <c r="H12" s="6">
        <f>Rev!H12</f>
        <v>0</v>
      </c>
      <c r="I12" s="6">
        <f>Rev!I12</f>
        <v>0</v>
      </c>
      <c r="J12" s="6">
        <f>Rev!J12</f>
        <v>0</v>
      </c>
      <c r="K12" s="6">
        <f>Rev!K12</f>
        <v>0</v>
      </c>
      <c r="L12" s="6">
        <f>Rev!L12</f>
        <v>0</v>
      </c>
      <c r="M12" s="6">
        <f>Rev!M12</f>
        <v>0</v>
      </c>
      <c r="N12" s="6">
        <f>Rev!N12</f>
        <v>0</v>
      </c>
      <c r="O12" s="6">
        <f>Rev!O12</f>
        <v>0</v>
      </c>
      <c r="P12" s="6">
        <f>Rev!P12</f>
        <v>0</v>
      </c>
      <c r="Q12" s="6">
        <f>Rev!Q12</f>
        <v>0</v>
      </c>
      <c r="R12" s="242">
        <f>VLOOKUP(D12,$D$12:$Q$34,Exp!$Y$73+1)</f>
        <v>0</v>
      </c>
      <c r="S12" s="242">
        <f>SUM(VLOOKUP($D12,$D$12:$Q$39,IF((Exp!$Y$73+1)&lt;=0,1,Exp!$Y$73+1))+VLOOKUP($D12,$D$12:$Q$39,IF((Exp!$Y$73+1-1)&lt;=0,1,Exp!$Y$73+1-1))+VLOOKUP($D12,$D$12:$Q$39,IF((Exp!$Y$73+1-2)&lt;=0,1,Exp!$Y$73+1-2))+VLOOKUP($D12,$D$12:$Q$39,IF((Exp!$Y$73+1-3)&lt;=0,1,Exp!$Y$73+1-3))+VLOOKUP($D12,$D$12:$Q$39,IF((Exp!$Y$73+1-4)&lt;=0,1,Exp!$Y$73+1-4))+VLOOKUP($D12,$D$12:$Q$39,IF((Exp!$Y$73+1-5)&lt;=0,1,Exp!$Y$73+1-5))+VLOOKUP($D12,$D$12:$Q$39,IF((Exp!$Y$73+1-6)&lt;=0,1,Exp!$Y$73+1-6))+VLOOKUP($D12,$D$12:$Q$39,IF((Exp!$Y$73+1-7)&lt;=0,1,Exp!$Y$73+1-7))+VLOOKUP($D12,$D$12:$Q$39,IF((Exp!$Y$73+1-8)&lt;=0,1,Exp!$Y$73+1-8))+VLOOKUP($D12,$D$12:$Q$39,IF((Exp!$Y$73+1-9)&lt;=0,1,Exp!$Y$73+1-9))+VLOOKUP($D12,$D$12:$Q$39,IF((Exp!$Y$73+1-10)&lt;=0,1,Exp!$Y$73+1-10))+VLOOKUP($D12,$D$12:$Q$39,IF((Exp!$Y$73+1-11)&lt;=0,1,Exp!$Y$73+1-11))+VLOOKUP($D12,$D$12:$Q$39,IF((Exp!$Y$73+1-12)&lt;=0,1,Exp!$Y$73+1-12))+VLOOKUP($D12,$D$12:$Q$39,IF((Exp!$Y$73+1-13)&lt;=0,1,Exp!$Y$73+1-13)))-(13-Exp!$Y$73+1)*$D12</f>
        <v>0</v>
      </c>
      <c r="T12" s="242">
        <f>Rev!S12</f>
        <v>0</v>
      </c>
    </row>
    <row r="13" spans="1:20" ht="15.6">
      <c r="A13" s="48">
        <v>4100</v>
      </c>
      <c r="B13" s="42" t="s">
        <v>14</v>
      </c>
      <c r="C13" s="40"/>
      <c r="D13" s="40">
        <v>2</v>
      </c>
      <c r="E13" s="6">
        <f>Rev!E13</f>
        <v>0</v>
      </c>
      <c r="F13" s="6">
        <f>Rev!F13</f>
        <v>0</v>
      </c>
      <c r="G13" s="6">
        <f>Rev!G13</f>
        <v>0</v>
      </c>
      <c r="H13" s="6">
        <f>Rev!H13</f>
        <v>0</v>
      </c>
      <c r="I13" s="6">
        <f>Rev!I13</f>
        <v>0</v>
      </c>
      <c r="J13" s="6">
        <f>Rev!J13</f>
        <v>0</v>
      </c>
      <c r="K13" s="6">
        <f>Rev!K13</f>
        <v>0</v>
      </c>
      <c r="L13" s="6">
        <f>Rev!L13</f>
        <v>0</v>
      </c>
      <c r="M13" s="6">
        <f>Rev!M13</f>
        <v>0</v>
      </c>
      <c r="N13" s="6">
        <f>Rev!N13</f>
        <v>0</v>
      </c>
      <c r="O13" s="6">
        <f>Rev!O13</f>
        <v>0</v>
      </c>
      <c r="P13" s="6">
        <f>Rev!P13</f>
        <v>0</v>
      </c>
      <c r="Q13" s="6">
        <f>Rev!Q13</f>
        <v>0</v>
      </c>
      <c r="R13" s="242">
        <f>VLOOKUP(D13,$D$12:$Q$34,Exp!$Y$73+1)</f>
        <v>0</v>
      </c>
      <c r="S13" s="242">
        <f>SUM(VLOOKUP($D13,$D$12:$Q$39,IF((Exp!$Y$73+1)&lt;=0,1,Exp!$Y$73+1))+VLOOKUP($D13,$D$12:$Q$39,IF((Exp!$Y$73+1-1)&lt;=0,1,Exp!$Y$73+1-1))+VLOOKUP($D13,$D$12:$Q$39,IF((Exp!$Y$73+1-2)&lt;=0,1,Exp!$Y$73+1-2))+VLOOKUP($D13,$D$12:$Q$39,IF((Exp!$Y$73+1-3)&lt;=0,1,Exp!$Y$73+1-3))+VLOOKUP($D13,$D$12:$Q$39,IF((Exp!$Y$73+1-4)&lt;=0,1,Exp!$Y$73+1-4))+VLOOKUP($D13,$D$12:$Q$39,IF((Exp!$Y$73+1-5)&lt;=0,1,Exp!$Y$73+1-5))+VLOOKUP($D13,$D$12:$Q$39,IF((Exp!$Y$73+1-6)&lt;=0,1,Exp!$Y$73+1-6))+VLOOKUP($D13,$D$12:$Q$39,IF((Exp!$Y$73+1-7)&lt;=0,1,Exp!$Y$73+1-7))+VLOOKUP($D13,$D$12:$Q$39,IF((Exp!$Y$73+1-8)&lt;=0,1,Exp!$Y$73+1-8))+VLOOKUP($D13,$D$12:$Q$39,IF((Exp!$Y$73+1-9)&lt;=0,1,Exp!$Y$73+1-9))+VLOOKUP($D13,$D$12:$Q$39,IF((Exp!$Y$73+1-10)&lt;=0,1,Exp!$Y$73+1-10))+VLOOKUP($D13,$D$12:$Q$39,IF((Exp!$Y$73+1-11)&lt;=0,1,Exp!$Y$73+1-11))+VLOOKUP($D13,$D$12:$Q$39,IF((Exp!$Y$73+1-12)&lt;=0,1,Exp!$Y$73+1-12))+VLOOKUP($D13,$D$12:$Q$39,IF((Exp!$Y$73+1-13)&lt;=0,1,Exp!$Y$73+1-13)))-(13-Exp!$Y$73+1)*$D13</f>
        <v>0</v>
      </c>
      <c r="T13" s="242">
        <f>Rev!S13</f>
        <v>0</v>
      </c>
    </row>
    <row r="14" spans="1:20" ht="15.6">
      <c r="A14" s="48">
        <v>4600</v>
      </c>
      <c r="B14" s="42" t="s">
        <v>215</v>
      </c>
      <c r="C14" s="40"/>
      <c r="D14" s="40">
        <v>3</v>
      </c>
      <c r="E14" s="6">
        <f>Rev!E14</f>
        <v>0</v>
      </c>
      <c r="F14" s="6">
        <f>Rev!F14</f>
        <v>0</v>
      </c>
      <c r="G14" s="6">
        <f>Rev!G14</f>
        <v>0</v>
      </c>
      <c r="H14" s="6">
        <f>Rev!H14</f>
        <v>0</v>
      </c>
      <c r="I14" s="6">
        <f>Rev!I14</f>
        <v>0</v>
      </c>
      <c r="J14" s="6">
        <f>Rev!J14</f>
        <v>0</v>
      </c>
      <c r="K14" s="6">
        <f>Rev!K14</f>
        <v>0</v>
      </c>
      <c r="L14" s="6">
        <f>Rev!L14</f>
        <v>0</v>
      </c>
      <c r="M14" s="6">
        <f>Rev!M14</f>
        <v>0</v>
      </c>
      <c r="N14" s="6">
        <f>Rev!N14</f>
        <v>0</v>
      </c>
      <c r="O14" s="6">
        <f>Rev!O14</f>
        <v>0</v>
      </c>
      <c r="P14" s="6">
        <f>Rev!P14</f>
        <v>0</v>
      </c>
      <c r="Q14" s="6">
        <f>Rev!Q14</f>
        <v>0</v>
      </c>
      <c r="R14" s="242">
        <f>VLOOKUP(D14,$D$12:$Q$34,Exp!$Y$73+1)</f>
        <v>0</v>
      </c>
      <c r="S14" s="242">
        <f>SUM(VLOOKUP($D14,$D$12:$Q$39,IF((Exp!$Y$73+1)&lt;=0,1,Exp!$Y$73+1))+VLOOKUP($D14,$D$12:$Q$39,IF((Exp!$Y$73+1-1)&lt;=0,1,Exp!$Y$73+1-1))+VLOOKUP($D14,$D$12:$Q$39,IF((Exp!$Y$73+1-2)&lt;=0,1,Exp!$Y$73+1-2))+VLOOKUP($D14,$D$12:$Q$39,IF((Exp!$Y$73+1-3)&lt;=0,1,Exp!$Y$73+1-3))+VLOOKUP($D14,$D$12:$Q$39,IF((Exp!$Y$73+1-4)&lt;=0,1,Exp!$Y$73+1-4))+VLOOKUP($D14,$D$12:$Q$39,IF((Exp!$Y$73+1-5)&lt;=0,1,Exp!$Y$73+1-5))+VLOOKUP($D14,$D$12:$Q$39,IF((Exp!$Y$73+1-6)&lt;=0,1,Exp!$Y$73+1-6))+VLOOKUP($D14,$D$12:$Q$39,IF((Exp!$Y$73+1-7)&lt;=0,1,Exp!$Y$73+1-7))+VLOOKUP($D14,$D$12:$Q$39,IF((Exp!$Y$73+1-8)&lt;=0,1,Exp!$Y$73+1-8))+VLOOKUP($D14,$D$12:$Q$39,IF((Exp!$Y$73+1-9)&lt;=0,1,Exp!$Y$73+1-9))+VLOOKUP($D14,$D$12:$Q$39,IF((Exp!$Y$73+1-10)&lt;=0,1,Exp!$Y$73+1-10))+VLOOKUP($D14,$D$12:$Q$39,IF((Exp!$Y$73+1-11)&lt;=0,1,Exp!$Y$73+1-11))+VLOOKUP($D14,$D$12:$Q$39,IF((Exp!$Y$73+1-12)&lt;=0,1,Exp!$Y$73+1-12))+VLOOKUP($D14,$D$12:$Q$39,IF((Exp!$Y$73+1-13)&lt;=0,1,Exp!$Y$73+1-13)))-(13-Exp!$Y$73+1)*$D14</f>
        <v>0</v>
      </c>
      <c r="T14" s="242">
        <f>Rev!S14</f>
        <v>0</v>
      </c>
    </row>
    <row r="15" spans="1:20" ht="15.6">
      <c r="A15" s="48">
        <v>4700</v>
      </c>
      <c r="B15" s="42" t="s">
        <v>216</v>
      </c>
      <c r="C15" s="40"/>
      <c r="D15" s="40">
        <v>4</v>
      </c>
      <c r="E15" s="6">
        <f>Rev!E15</f>
        <v>0</v>
      </c>
      <c r="F15" s="6">
        <f>Rev!F15</f>
        <v>0</v>
      </c>
      <c r="G15" s="6">
        <f>Rev!G15</f>
        <v>0</v>
      </c>
      <c r="H15" s="6">
        <f>Rev!H15</f>
        <v>0</v>
      </c>
      <c r="I15" s="6">
        <f>Rev!I15</f>
        <v>0</v>
      </c>
      <c r="J15" s="6">
        <f>Rev!J15</f>
        <v>0</v>
      </c>
      <c r="K15" s="6">
        <f>Rev!K15</f>
        <v>0</v>
      </c>
      <c r="L15" s="6">
        <f>Rev!L15</f>
        <v>0</v>
      </c>
      <c r="M15" s="6">
        <f>Rev!M15</f>
        <v>0</v>
      </c>
      <c r="N15" s="6">
        <f>Rev!N15</f>
        <v>0</v>
      </c>
      <c r="O15" s="6">
        <f>Rev!O15</f>
        <v>0</v>
      </c>
      <c r="P15" s="6">
        <f>Rev!P15</f>
        <v>0</v>
      </c>
      <c r="Q15" s="6">
        <f>Rev!Q15</f>
        <v>0</v>
      </c>
      <c r="R15" s="242">
        <f>VLOOKUP(D15,$D$12:$Q$34,Exp!$Y$73+1)</f>
        <v>0</v>
      </c>
      <c r="S15" s="242">
        <f>SUM(VLOOKUP($D15,$D$12:$Q$39,IF((Exp!$Y$73+1)&lt;=0,1,Exp!$Y$73+1))+VLOOKUP($D15,$D$12:$Q$39,IF((Exp!$Y$73+1-1)&lt;=0,1,Exp!$Y$73+1-1))+VLOOKUP($D15,$D$12:$Q$39,IF((Exp!$Y$73+1-2)&lt;=0,1,Exp!$Y$73+1-2))+VLOOKUP($D15,$D$12:$Q$39,IF((Exp!$Y$73+1-3)&lt;=0,1,Exp!$Y$73+1-3))+VLOOKUP($D15,$D$12:$Q$39,IF((Exp!$Y$73+1-4)&lt;=0,1,Exp!$Y$73+1-4))+VLOOKUP($D15,$D$12:$Q$39,IF((Exp!$Y$73+1-5)&lt;=0,1,Exp!$Y$73+1-5))+VLOOKUP($D15,$D$12:$Q$39,IF((Exp!$Y$73+1-6)&lt;=0,1,Exp!$Y$73+1-6))+VLOOKUP($D15,$D$12:$Q$39,IF((Exp!$Y$73+1-7)&lt;=0,1,Exp!$Y$73+1-7))+VLOOKUP($D15,$D$12:$Q$39,IF((Exp!$Y$73+1-8)&lt;=0,1,Exp!$Y$73+1-8))+VLOOKUP($D15,$D$12:$Q$39,IF((Exp!$Y$73+1-9)&lt;=0,1,Exp!$Y$73+1-9))+VLOOKUP($D15,$D$12:$Q$39,IF((Exp!$Y$73+1-10)&lt;=0,1,Exp!$Y$73+1-10))+VLOOKUP($D15,$D$12:$Q$39,IF((Exp!$Y$73+1-11)&lt;=0,1,Exp!$Y$73+1-11))+VLOOKUP($D15,$D$12:$Q$39,IF((Exp!$Y$73+1-12)&lt;=0,1,Exp!$Y$73+1-12))+VLOOKUP($D15,$D$12:$Q$39,IF((Exp!$Y$73+1-13)&lt;=0,1,Exp!$Y$73+1-13)))-(13-Exp!$Y$73+1)*$D15</f>
        <v>0</v>
      </c>
      <c r="T15" s="242">
        <f>Rev!S15</f>
        <v>0</v>
      </c>
    </row>
    <row r="16" spans="1:20" ht="15.6">
      <c r="A16" s="48" t="s">
        <v>15</v>
      </c>
      <c r="B16" s="42" t="s">
        <v>16</v>
      </c>
      <c r="C16" s="40"/>
      <c r="D16" s="40">
        <v>5</v>
      </c>
      <c r="E16" s="6">
        <f>Rev!E16</f>
        <v>0</v>
      </c>
      <c r="F16" s="6">
        <f>Rev!F16</f>
        <v>0</v>
      </c>
      <c r="G16" s="6">
        <f>Rev!G16</f>
        <v>0</v>
      </c>
      <c r="H16" s="6">
        <f>Rev!H16</f>
        <v>0</v>
      </c>
      <c r="I16" s="6">
        <f>Rev!I16</f>
        <v>0</v>
      </c>
      <c r="J16" s="6">
        <f>Rev!J16</f>
        <v>0</v>
      </c>
      <c r="K16" s="6">
        <f>Rev!K16</f>
        <v>0</v>
      </c>
      <c r="L16" s="6">
        <f>Rev!L16</f>
        <v>0</v>
      </c>
      <c r="M16" s="6">
        <f>Rev!M16</f>
        <v>0</v>
      </c>
      <c r="N16" s="6">
        <f>Rev!N16</f>
        <v>0</v>
      </c>
      <c r="O16" s="6">
        <f>Rev!O16</f>
        <v>0</v>
      </c>
      <c r="P16" s="6">
        <f>Rev!P16</f>
        <v>0</v>
      </c>
      <c r="Q16" s="6">
        <f>Rev!Q16</f>
        <v>0</v>
      </c>
      <c r="R16" s="242">
        <f>VLOOKUP(D16,$D$12:$Q$34,Exp!$Y$73+1)</f>
        <v>0</v>
      </c>
      <c r="S16" s="242">
        <f>SUM(VLOOKUP($D16,$D$12:$Q$39,IF((Exp!$Y$73+1)&lt;=0,1,Exp!$Y$73+1))+VLOOKUP($D16,$D$12:$Q$39,IF((Exp!$Y$73+1-1)&lt;=0,1,Exp!$Y$73+1-1))+VLOOKUP($D16,$D$12:$Q$39,IF((Exp!$Y$73+1-2)&lt;=0,1,Exp!$Y$73+1-2))+VLOOKUP($D16,$D$12:$Q$39,IF((Exp!$Y$73+1-3)&lt;=0,1,Exp!$Y$73+1-3))+VLOOKUP($D16,$D$12:$Q$39,IF((Exp!$Y$73+1-4)&lt;=0,1,Exp!$Y$73+1-4))+VLOOKUP($D16,$D$12:$Q$39,IF((Exp!$Y$73+1-5)&lt;=0,1,Exp!$Y$73+1-5))+VLOOKUP($D16,$D$12:$Q$39,IF((Exp!$Y$73+1-6)&lt;=0,1,Exp!$Y$73+1-6))+VLOOKUP($D16,$D$12:$Q$39,IF((Exp!$Y$73+1-7)&lt;=0,1,Exp!$Y$73+1-7))+VLOOKUP($D16,$D$12:$Q$39,IF((Exp!$Y$73+1-8)&lt;=0,1,Exp!$Y$73+1-8))+VLOOKUP($D16,$D$12:$Q$39,IF((Exp!$Y$73+1-9)&lt;=0,1,Exp!$Y$73+1-9))+VLOOKUP($D16,$D$12:$Q$39,IF((Exp!$Y$73+1-10)&lt;=0,1,Exp!$Y$73+1-10))+VLOOKUP($D16,$D$12:$Q$39,IF((Exp!$Y$73+1-11)&lt;=0,1,Exp!$Y$73+1-11))+VLOOKUP($D16,$D$12:$Q$39,IF((Exp!$Y$73+1-12)&lt;=0,1,Exp!$Y$73+1-12))+VLOOKUP($D16,$D$12:$Q$39,IF((Exp!$Y$73+1-13)&lt;=0,1,Exp!$Y$73+1-13)))-(13-Exp!$Y$73+1)*$D16</f>
        <v>0</v>
      </c>
      <c r="T16" s="242">
        <f>Rev!S16</f>
        <v>0</v>
      </c>
    </row>
    <row r="17" spans="1:20" ht="15.6">
      <c r="A17" s="48">
        <v>5114</v>
      </c>
      <c r="B17" s="42" t="s">
        <v>17</v>
      </c>
      <c r="C17" s="40"/>
      <c r="D17" s="40">
        <v>6</v>
      </c>
      <c r="E17" s="6">
        <f>Rev!E17</f>
        <v>0</v>
      </c>
      <c r="F17" s="6">
        <f>Rev!F17</f>
        <v>0</v>
      </c>
      <c r="G17" s="6">
        <f>Rev!G17</f>
        <v>0</v>
      </c>
      <c r="H17" s="6">
        <f>Rev!H17</f>
        <v>0</v>
      </c>
      <c r="I17" s="6">
        <f>Rev!I17</f>
        <v>0</v>
      </c>
      <c r="J17" s="6">
        <f>Rev!J17</f>
        <v>0</v>
      </c>
      <c r="K17" s="6">
        <f>Rev!K17</f>
        <v>0</v>
      </c>
      <c r="L17" s="6">
        <f>Rev!L17</f>
        <v>0</v>
      </c>
      <c r="M17" s="6">
        <f>Rev!M17</f>
        <v>0</v>
      </c>
      <c r="N17" s="6">
        <f>Rev!N17</f>
        <v>0</v>
      </c>
      <c r="O17" s="6">
        <f>Rev!O17</f>
        <v>0</v>
      </c>
      <c r="P17" s="6">
        <f>Rev!P17</f>
        <v>0</v>
      </c>
      <c r="Q17" s="6">
        <f>Rev!Q17</f>
        <v>0</v>
      </c>
      <c r="R17" s="242">
        <f>VLOOKUP(D17,$D$12:$Q$34,Exp!$Y$73+1)</f>
        <v>0</v>
      </c>
      <c r="S17" s="242">
        <f>SUM(VLOOKUP($D17,$D$12:$Q$39,IF((Exp!$Y$73+1)&lt;=0,1,Exp!$Y$73+1))+VLOOKUP($D17,$D$12:$Q$39,IF((Exp!$Y$73+1-1)&lt;=0,1,Exp!$Y$73+1-1))+VLOOKUP($D17,$D$12:$Q$39,IF((Exp!$Y$73+1-2)&lt;=0,1,Exp!$Y$73+1-2))+VLOOKUP($D17,$D$12:$Q$39,IF((Exp!$Y$73+1-3)&lt;=0,1,Exp!$Y$73+1-3))+VLOOKUP($D17,$D$12:$Q$39,IF((Exp!$Y$73+1-4)&lt;=0,1,Exp!$Y$73+1-4))+VLOOKUP($D17,$D$12:$Q$39,IF((Exp!$Y$73+1-5)&lt;=0,1,Exp!$Y$73+1-5))+VLOOKUP($D17,$D$12:$Q$39,IF((Exp!$Y$73+1-6)&lt;=0,1,Exp!$Y$73+1-6))+VLOOKUP($D17,$D$12:$Q$39,IF((Exp!$Y$73+1-7)&lt;=0,1,Exp!$Y$73+1-7))+VLOOKUP($D17,$D$12:$Q$39,IF((Exp!$Y$73+1-8)&lt;=0,1,Exp!$Y$73+1-8))+VLOOKUP($D17,$D$12:$Q$39,IF((Exp!$Y$73+1-9)&lt;=0,1,Exp!$Y$73+1-9))+VLOOKUP($D17,$D$12:$Q$39,IF((Exp!$Y$73+1-10)&lt;=0,1,Exp!$Y$73+1-10))+VLOOKUP($D17,$D$12:$Q$39,IF((Exp!$Y$73+1-11)&lt;=0,1,Exp!$Y$73+1-11))+VLOOKUP($D17,$D$12:$Q$39,IF((Exp!$Y$73+1-12)&lt;=0,1,Exp!$Y$73+1-12))+VLOOKUP($D17,$D$12:$Q$39,IF((Exp!$Y$73+1-13)&lt;=0,1,Exp!$Y$73+1-13)))-(13-Exp!$Y$73+1)*$D17</f>
        <v>0</v>
      </c>
      <c r="T17" s="242">
        <f>Rev!S17</f>
        <v>0</v>
      </c>
    </row>
    <row r="18" spans="1:20" ht="15.6">
      <c r="A18" s="48">
        <v>5115</v>
      </c>
      <c r="B18" s="42" t="s">
        <v>18</v>
      </c>
      <c r="C18" s="40"/>
      <c r="D18" s="40">
        <v>7</v>
      </c>
      <c r="E18" s="6">
        <f>Rev!E18</f>
        <v>0</v>
      </c>
      <c r="F18" s="6">
        <f>Rev!F18</f>
        <v>0</v>
      </c>
      <c r="G18" s="6">
        <f>Rev!G18</f>
        <v>0</v>
      </c>
      <c r="H18" s="6">
        <f>Rev!H18</f>
        <v>0</v>
      </c>
      <c r="I18" s="6">
        <f>Rev!I18</f>
        <v>0</v>
      </c>
      <c r="J18" s="6">
        <f>Rev!J18</f>
        <v>0</v>
      </c>
      <c r="K18" s="6">
        <f>Rev!K18</f>
        <v>0</v>
      </c>
      <c r="L18" s="6">
        <f>Rev!L18</f>
        <v>0</v>
      </c>
      <c r="M18" s="6">
        <f>Rev!M18</f>
        <v>0</v>
      </c>
      <c r="N18" s="6">
        <f>Rev!N18</f>
        <v>0</v>
      </c>
      <c r="O18" s="6">
        <f>Rev!O18</f>
        <v>0</v>
      </c>
      <c r="P18" s="6">
        <f>Rev!P18</f>
        <v>0</v>
      </c>
      <c r="Q18" s="6">
        <f>Rev!Q18</f>
        <v>0</v>
      </c>
      <c r="R18" s="242">
        <f>VLOOKUP(D18,$D$12:$Q$34,Exp!$Y$73+1)</f>
        <v>0</v>
      </c>
      <c r="S18" s="242">
        <f>SUM(VLOOKUP($D18,$D$12:$Q$39,IF((Exp!$Y$73+1)&lt;=0,1,Exp!$Y$73+1))+VLOOKUP($D18,$D$12:$Q$39,IF((Exp!$Y$73+1-1)&lt;=0,1,Exp!$Y$73+1-1))+VLOOKUP($D18,$D$12:$Q$39,IF((Exp!$Y$73+1-2)&lt;=0,1,Exp!$Y$73+1-2))+VLOOKUP($D18,$D$12:$Q$39,IF((Exp!$Y$73+1-3)&lt;=0,1,Exp!$Y$73+1-3))+VLOOKUP($D18,$D$12:$Q$39,IF((Exp!$Y$73+1-4)&lt;=0,1,Exp!$Y$73+1-4))+VLOOKUP($D18,$D$12:$Q$39,IF((Exp!$Y$73+1-5)&lt;=0,1,Exp!$Y$73+1-5))+VLOOKUP($D18,$D$12:$Q$39,IF((Exp!$Y$73+1-6)&lt;=0,1,Exp!$Y$73+1-6))+VLOOKUP($D18,$D$12:$Q$39,IF((Exp!$Y$73+1-7)&lt;=0,1,Exp!$Y$73+1-7))+VLOOKUP($D18,$D$12:$Q$39,IF((Exp!$Y$73+1-8)&lt;=0,1,Exp!$Y$73+1-8))+VLOOKUP($D18,$D$12:$Q$39,IF((Exp!$Y$73+1-9)&lt;=0,1,Exp!$Y$73+1-9))+VLOOKUP($D18,$D$12:$Q$39,IF((Exp!$Y$73+1-10)&lt;=0,1,Exp!$Y$73+1-10))+VLOOKUP($D18,$D$12:$Q$39,IF((Exp!$Y$73+1-11)&lt;=0,1,Exp!$Y$73+1-11))+VLOOKUP($D18,$D$12:$Q$39,IF((Exp!$Y$73+1-12)&lt;=0,1,Exp!$Y$73+1-12))+VLOOKUP($D18,$D$12:$Q$39,IF((Exp!$Y$73+1-13)&lt;=0,1,Exp!$Y$73+1-13)))-(13-Exp!$Y$73+1)*$D18</f>
        <v>0</v>
      </c>
      <c r="T18" s="242">
        <f>Rev!S18</f>
        <v>0</v>
      </c>
    </row>
    <row r="19" spans="1:20" ht="15.6">
      <c r="A19" s="48">
        <v>5116</v>
      </c>
      <c r="B19" s="42" t="s">
        <v>19</v>
      </c>
      <c r="C19" s="40"/>
      <c r="D19" s="40">
        <v>8</v>
      </c>
      <c r="E19" s="6">
        <f>Rev!E19</f>
        <v>0</v>
      </c>
      <c r="F19" s="6">
        <f>Rev!F19</f>
        <v>0</v>
      </c>
      <c r="G19" s="6">
        <f>Rev!G19</f>
        <v>0</v>
      </c>
      <c r="H19" s="6">
        <f>Rev!H19</f>
        <v>0</v>
      </c>
      <c r="I19" s="6">
        <f>Rev!I19</f>
        <v>0</v>
      </c>
      <c r="J19" s="6">
        <f>Rev!J19</f>
        <v>0</v>
      </c>
      <c r="K19" s="6">
        <f>Rev!K19</f>
        <v>0</v>
      </c>
      <c r="L19" s="6">
        <f>Rev!L19</f>
        <v>0</v>
      </c>
      <c r="M19" s="6">
        <f>Rev!M19</f>
        <v>0</v>
      </c>
      <c r="N19" s="6">
        <f>Rev!N19</f>
        <v>0</v>
      </c>
      <c r="O19" s="6">
        <f>Rev!O19</f>
        <v>0</v>
      </c>
      <c r="P19" s="6">
        <f>Rev!P19</f>
        <v>0</v>
      </c>
      <c r="Q19" s="6">
        <f>Rev!Q19</f>
        <v>0</v>
      </c>
      <c r="R19" s="242">
        <f>VLOOKUP(D19,$D$12:$Q$34,Exp!$Y$73+1)</f>
        <v>0</v>
      </c>
      <c r="S19" s="242">
        <f>SUM(VLOOKUP($D19,$D$12:$Q$39,IF((Exp!$Y$73+1)&lt;=0,1,Exp!$Y$73+1))+VLOOKUP($D19,$D$12:$Q$39,IF((Exp!$Y$73+1-1)&lt;=0,1,Exp!$Y$73+1-1))+VLOOKUP($D19,$D$12:$Q$39,IF((Exp!$Y$73+1-2)&lt;=0,1,Exp!$Y$73+1-2))+VLOOKUP($D19,$D$12:$Q$39,IF((Exp!$Y$73+1-3)&lt;=0,1,Exp!$Y$73+1-3))+VLOOKUP($D19,$D$12:$Q$39,IF((Exp!$Y$73+1-4)&lt;=0,1,Exp!$Y$73+1-4))+VLOOKUP($D19,$D$12:$Q$39,IF((Exp!$Y$73+1-5)&lt;=0,1,Exp!$Y$73+1-5))+VLOOKUP($D19,$D$12:$Q$39,IF((Exp!$Y$73+1-6)&lt;=0,1,Exp!$Y$73+1-6))+VLOOKUP($D19,$D$12:$Q$39,IF((Exp!$Y$73+1-7)&lt;=0,1,Exp!$Y$73+1-7))+VLOOKUP($D19,$D$12:$Q$39,IF((Exp!$Y$73+1-8)&lt;=0,1,Exp!$Y$73+1-8))+VLOOKUP($D19,$D$12:$Q$39,IF((Exp!$Y$73+1-9)&lt;=0,1,Exp!$Y$73+1-9))+VLOOKUP($D19,$D$12:$Q$39,IF((Exp!$Y$73+1-10)&lt;=0,1,Exp!$Y$73+1-10))+VLOOKUP($D19,$D$12:$Q$39,IF((Exp!$Y$73+1-11)&lt;=0,1,Exp!$Y$73+1-11))+VLOOKUP($D19,$D$12:$Q$39,IF((Exp!$Y$73+1-12)&lt;=0,1,Exp!$Y$73+1-12))+VLOOKUP($D19,$D$12:$Q$39,IF((Exp!$Y$73+1-13)&lt;=0,1,Exp!$Y$73+1-13)))-(13-Exp!$Y$73+1)*$D19</f>
        <v>0</v>
      </c>
      <c r="T19" s="242">
        <f>Rev!S19</f>
        <v>0</v>
      </c>
    </row>
    <row r="20" spans="1:20" ht="15.6">
      <c r="A20" s="48">
        <v>5117</v>
      </c>
      <c r="B20" s="42" t="s">
        <v>113</v>
      </c>
      <c r="C20" s="40"/>
      <c r="D20" s="40">
        <v>9</v>
      </c>
      <c r="E20" s="6">
        <f>Rev!E20</f>
        <v>0</v>
      </c>
      <c r="F20" s="6">
        <f>Rev!F20</f>
        <v>0</v>
      </c>
      <c r="G20" s="6">
        <f>Rev!G20</f>
        <v>0</v>
      </c>
      <c r="H20" s="6">
        <f>Rev!H20</f>
        <v>0</v>
      </c>
      <c r="I20" s="6">
        <f>Rev!I20</f>
        <v>0</v>
      </c>
      <c r="J20" s="6">
        <f>Rev!J20</f>
        <v>0</v>
      </c>
      <c r="K20" s="6">
        <f>Rev!K20</f>
        <v>0</v>
      </c>
      <c r="L20" s="6">
        <f>Rev!L20</f>
        <v>0</v>
      </c>
      <c r="M20" s="6">
        <f>Rev!M20</f>
        <v>0</v>
      </c>
      <c r="N20" s="6">
        <f>Rev!N20</f>
        <v>0</v>
      </c>
      <c r="O20" s="6">
        <f>Rev!O20</f>
        <v>0</v>
      </c>
      <c r="P20" s="6">
        <f>Rev!P20</f>
        <v>0</v>
      </c>
      <c r="Q20" s="6">
        <f>Rev!Q20</f>
        <v>0</v>
      </c>
      <c r="R20" s="242">
        <f>VLOOKUP(D20,$D$12:$Q$34,Exp!$Y$73+1)</f>
        <v>0</v>
      </c>
      <c r="S20" s="242">
        <f>SUM(VLOOKUP($D20,$D$12:$Q$39,IF((Exp!$Y$73+1)&lt;=0,1,Exp!$Y$73+1))+VLOOKUP($D20,$D$12:$Q$39,IF((Exp!$Y$73+1-1)&lt;=0,1,Exp!$Y$73+1-1))+VLOOKUP($D20,$D$12:$Q$39,IF((Exp!$Y$73+1-2)&lt;=0,1,Exp!$Y$73+1-2))+VLOOKUP($D20,$D$12:$Q$39,IF((Exp!$Y$73+1-3)&lt;=0,1,Exp!$Y$73+1-3))+VLOOKUP($D20,$D$12:$Q$39,IF((Exp!$Y$73+1-4)&lt;=0,1,Exp!$Y$73+1-4))+VLOOKUP($D20,$D$12:$Q$39,IF((Exp!$Y$73+1-5)&lt;=0,1,Exp!$Y$73+1-5))+VLOOKUP($D20,$D$12:$Q$39,IF((Exp!$Y$73+1-6)&lt;=0,1,Exp!$Y$73+1-6))+VLOOKUP($D20,$D$12:$Q$39,IF((Exp!$Y$73+1-7)&lt;=0,1,Exp!$Y$73+1-7))+VLOOKUP($D20,$D$12:$Q$39,IF((Exp!$Y$73+1-8)&lt;=0,1,Exp!$Y$73+1-8))+VLOOKUP($D20,$D$12:$Q$39,IF((Exp!$Y$73+1-9)&lt;=0,1,Exp!$Y$73+1-9))+VLOOKUP($D20,$D$12:$Q$39,IF((Exp!$Y$73+1-10)&lt;=0,1,Exp!$Y$73+1-10))+VLOOKUP($D20,$D$12:$Q$39,IF((Exp!$Y$73+1-11)&lt;=0,1,Exp!$Y$73+1-11))+VLOOKUP($D20,$D$12:$Q$39,IF((Exp!$Y$73+1-12)&lt;=0,1,Exp!$Y$73+1-12))+VLOOKUP($D20,$D$12:$Q$39,IF((Exp!$Y$73+1-13)&lt;=0,1,Exp!$Y$73+1-13)))-(13-Exp!$Y$73+1)*$D20</f>
        <v>0</v>
      </c>
      <c r="T20" s="242">
        <f>Rev!S20</f>
        <v>0</v>
      </c>
    </row>
    <row r="21" spans="1:20" ht="15.6">
      <c r="A21" s="48">
        <v>5119</v>
      </c>
      <c r="B21" s="42" t="s">
        <v>114</v>
      </c>
      <c r="C21" s="40"/>
      <c r="D21" s="40">
        <v>10</v>
      </c>
      <c r="E21" s="6">
        <f>Rev!E21</f>
        <v>0</v>
      </c>
      <c r="F21" s="6">
        <f>Rev!F21</f>
        <v>0</v>
      </c>
      <c r="G21" s="6">
        <f>Rev!G21</f>
        <v>0</v>
      </c>
      <c r="H21" s="6">
        <f>Rev!H21</f>
        <v>0</v>
      </c>
      <c r="I21" s="6">
        <f>Rev!I21</f>
        <v>0</v>
      </c>
      <c r="J21" s="6">
        <f>Rev!J21</f>
        <v>0</v>
      </c>
      <c r="K21" s="6">
        <f>Rev!K21</f>
        <v>0</v>
      </c>
      <c r="L21" s="6">
        <f>Rev!L21</f>
        <v>0</v>
      </c>
      <c r="M21" s="6">
        <f>Rev!M21</f>
        <v>0</v>
      </c>
      <c r="N21" s="6">
        <f>Rev!N21</f>
        <v>0</v>
      </c>
      <c r="O21" s="6">
        <f>Rev!O21</f>
        <v>0</v>
      </c>
      <c r="P21" s="6">
        <f>Rev!P21</f>
        <v>0</v>
      </c>
      <c r="Q21" s="6">
        <f>Rev!Q21</f>
        <v>0</v>
      </c>
      <c r="R21" s="242">
        <f>VLOOKUP(D21,$D$12:$Q$34,Exp!$Y$73+1)</f>
        <v>0</v>
      </c>
      <c r="S21" s="242">
        <f>SUM(VLOOKUP($D21,$D$12:$Q$39,IF((Exp!$Y$73+1)&lt;=0,1,Exp!$Y$73+1))+VLOOKUP($D21,$D$12:$Q$39,IF((Exp!$Y$73+1-1)&lt;=0,1,Exp!$Y$73+1-1))+VLOOKUP($D21,$D$12:$Q$39,IF((Exp!$Y$73+1-2)&lt;=0,1,Exp!$Y$73+1-2))+VLOOKUP($D21,$D$12:$Q$39,IF((Exp!$Y$73+1-3)&lt;=0,1,Exp!$Y$73+1-3))+VLOOKUP($D21,$D$12:$Q$39,IF((Exp!$Y$73+1-4)&lt;=0,1,Exp!$Y$73+1-4))+VLOOKUP($D21,$D$12:$Q$39,IF((Exp!$Y$73+1-5)&lt;=0,1,Exp!$Y$73+1-5))+VLOOKUP($D21,$D$12:$Q$39,IF((Exp!$Y$73+1-6)&lt;=0,1,Exp!$Y$73+1-6))+VLOOKUP($D21,$D$12:$Q$39,IF((Exp!$Y$73+1-7)&lt;=0,1,Exp!$Y$73+1-7))+VLOOKUP($D21,$D$12:$Q$39,IF((Exp!$Y$73+1-8)&lt;=0,1,Exp!$Y$73+1-8))+VLOOKUP($D21,$D$12:$Q$39,IF((Exp!$Y$73+1-9)&lt;=0,1,Exp!$Y$73+1-9))+VLOOKUP($D21,$D$12:$Q$39,IF((Exp!$Y$73+1-10)&lt;=0,1,Exp!$Y$73+1-10))+VLOOKUP($D21,$D$12:$Q$39,IF((Exp!$Y$73+1-11)&lt;=0,1,Exp!$Y$73+1-11))+VLOOKUP($D21,$D$12:$Q$39,IF((Exp!$Y$73+1-12)&lt;=0,1,Exp!$Y$73+1-12))+VLOOKUP($D21,$D$12:$Q$39,IF((Exp!$Y$73+1-13)&lt;=0,1,Exp!$Y$73+1-13)))-(13-Exp!$Y$73+1)*$D21</f>
        <v>0</v>
      </c>
      <c r="T21" s="242">
        <f>Rev!S21</f>
        <v>0</v>
      </c>
    </row>
    <row r="22" spans="1:20" ht="15.6">
      <c r="A22" s="48" t="s">
        <v>20</v>
      </c>
      <c r="B22" s="42" t="s">
        <v>21</v>
      </c>
      <c r="C22" s="40"/>
      <c r="D22" s="40">
        <v>11</v>
      </c>
      <c r="E22" s="6">
        <f>Rev!E22</f>
        <v>0</v>
      </c>
      <c r="F22" s="6">
        <f>Rev!F22</f>
        <v>0</v>
      </c>
      <c r="G22" s="6">
        <f>Rev!G22</f>
        <v>0</v>
      </c>
      <c r="H22" s="6">
        <f>Rev!H22</f>
        <v>0</v>
      </c>
      <c r="I22" s="6">
        <f>Rev!I22</f>
        <v>0</v>
      </c>
      <c r="J22" s="6">
        <f>Rev!J22</f>
        <v>0</v>
      </c>
      <c r="K22" s="6">
        <f>Rev!K22</f>
        <v>0</v>
      </c>
      <c r="L22" s="6">
        <f>Rev!L22</f>
        <v>0</v>
      </c>
      <c r="M22" s="6">
        <f>Rev!M22</f>
        <v>0</v>
      </c>
      <c r="N22" s="6">
        <f>Rev!N22</f>
        <v>0</v>
      </c>
      <c r="O22" s="6">
        <f>Rev!O22</f>
        <v>0</v>
      </c>
      <c r="P22" s="6">
        <f>Rev!P22</f>
        <v>0</v>
      </c>
      <c r="Q22" s="6">
        <f>Rev!Q22</f>
        <v>0</v>
      </c>
      <c r="R22" s="242">
        <f>VLOOKUP(D22,$D$12:$Q$34,Exp!$Y$73+1)</f>
        <v>0</v>
      </c>
      <c r="S22" s="242">
        <f>SUM(VLOOKUP($D22,$D$12:$Q$39,IF((Exp!$Y$73+1)&lt;=0,1,Exp!$Y$73+1))+VLOOKUP($D22,$D$12:$Q$39,IF((Exp!$Y$73+1-1)&lt;=0,1,Exp!$Y$73+1-1))+VLOOKUP($D22,$D$12:$Q$39,IF((Exp!$Y$73+1-2)&lt;=0,1,Exp!$Y$73+1-2))+VLOOKUP($D22,$D$12:$Q$39,IF((Exp!$Y$73+1-3)&lt;=0,1,Exp!$Y$73+1-3))+VLOOKUP($D22,$D$12:$Q$39,IF((Exp!$Y$73+1-4)&lt;=0,1,Exp!$Y$73+1-4))+VLOOKUP($D22,$D$12:$Q$39,IF((Exp!$Y$73+1-5)&lt;=0,1,Exp!$Y$73+1-5))+VLOOKUP($D22,$D$12:$Q$39,IF((Exp!$Y$73+1-6)&lt;=0,1,Exp!$Y$73+1-6))+VLOOKUP($D22,$D$12:$Q$39,IF((Exp!$Y$73+1-7)&lt;=0,1,Exp!$Y$73+1-7))+VLOOKUP($D22,$D$12:$Q$39,IF((Exp!$Y$73+1-8)&lt;=0,1,Exp!$Y$73+1-8))+VLOOKUP($D22,$D$12:$Q$39,IF((Exp!$Y$73+1-9)&lt;=0,1,Exp!$Y$73+1-9))+VLOOKUP($D22,$D$12:$Q$39,IF((Exp!$Y$73+1-10)&lt;=0,1,Exp!$Y$73+1-10))+VLOOKUP($D22,$D$12:$Q$39,IF((Exp!$Y$73+1-11)&lt;=0,1,Exp!$Y$73+1-11))+VLOOKUP($D22,$D$12:$Q$39,IF((Exp!$Y$73+1-12)&lt;=0,1,Exp!$Y$73+1-12))+VLOOKUP($D22,$D$12:$Q$39,IF((Exp!$Y$73+1-13)&lt;=0,1,Exp!$Y$73+1-13)))-(13-Exp!$Y$73+1)*$D22</f>
        <v>0</v>
      </c>
      <c r="T22" s="242">
        <f>Rev!S22</f>
        <v>0</v>
      </c>
    </row>
    <row r="23" spans="1:20" ht="15.6">
      <c r="A23" s="48">
        <v>5301</v>
      </c>
      <c r="B23" s="42" t="s">
        <v>22</v>
      </c>
      <c r="C23" s="40"/>
      <c r="D23" s="40">
        <v>12</v>
      </c>
      <c r="E23" s="6">
        <f>Rev!E23</f>
        <v>0</v>
      </c>
      <c r="F23" s="6">
        <f>Rev!F23</f>
        <v>0</v>
      </c>
      <c r="G23" s="6">
        <f>Rev!G23</f>
        <v>0</v>
      </c>
      <c r="H23" s="6">
        <f>Rev!H23</f>
        <v>0</v>
      </c>
      <c r="I23" s="6">
        <f>Rev!I23</f>
        <v>0</v>
      </c>
      <c r="J23" s="6">
        <f>Rev!J23</f>
        <v>0</v>
      </c>
      <c r="K23" s="6">
        <f>Rev!K23</f>
        <v>0</v>
      </c>
      <c r="L23" s="6">
        <f>Rev!L23</f>
        <v>0</v>
      </c>
      <c r="M23" s="6">
        <f>Rev!M23</f>
        <v>0</v>
      </c>
      <c r="N23" s="6">
        <f>Rev!N23</f>
        <v>0</v>
      </c>
      <c r="O23" s="6">
        <f>Rev!O23</f>
        <v>0</v>
      </c>
      <c r="P23" s="6">
        <f>Rev!P23</f>
        <v>0</v>
      </c>
      <c r="Q23" s="6">
        <f>Rev!Q23</f>
        <v>0</v>
      </c>
      <c r="R23" s="242">
        <f>VLOOKUP(D23,$D$12:$Q$34,Exp!$Y$73+1)</f>
        <v>0</v>
      </c>
      <c r="S23" s="242">
        <f>SUM(VLOOKUP($D23,$D$12:$Q$39,IF((Exp!$Y$73+1)&lt;=0,1,Exp!$Y$73+1))+VLOOKUP($D23,$D$12:$Q$39,IF((Exp!$Y$73+1-1)&lt;=0,1,Exp!$Y$73+1-1))+VLOOKUP($D23,$D$12:$Q$39,IF((Exp!$Y$73+1-2)&lt;=0,1,Exp!$Y$73+1-2))+VLOOKUP($D23,$D$12:$Q$39,IF((Exp!$Y$73+1-3)&lt;=0,1,Exp!$Y$73+1-3))+VLOOKUP($D23,$D$12:$Q$39,IF((Exp!$Y$73+1-4)&lt;=0,1,Exp!$Y$73+1-4))+VLOOKUP($D23,$D$12:$Q$39,IF((Exp!$Y$73+1-5)&lt;=0,1,Exp!$Y$73+1-5))+VLOOKUP($D23,$D$12:$Q$39,IF((Exp!$Y$73+1-6)&lt;=0,1,Exp!$Y$73+1-6))+VLOOKUP($D23,$D$12:$Q$39,IF((Exp!$Y$73+1-7)&lt;=0,1,Exp!$Y$73+1-7))+VLOOKUP($D23,$D$12:$Q$39,IF((Exp!$Y$73+1-8)&lt;=0,1,Exp!$Y$73+1-8))+VLOOKUP($D23,$D$12:$Q$39,IF((Exp!$Y$73+1-9)&lt;=0,1,Exp!$Y$73+1-9))+VLOOKUP($D23,$D$12:$Q$39,IF((Exp!$Y$73+1-10)&lt;=0,1,Exp!$Y$73+1-10))+VLOOKUP($D23,$D$12:$Q$39,IF((Exp!$Y$73+1-11)&lt;=0,1,Exp!$Y$73+1-11))+VLOOKUP($D23,$D$12:$Q$39,IF((Exp!$Y$73+1-12)&lt;=0,1,Exp!$Y$73+1-12))+VLOOKUP($D23,$D$12:$Q$39,IF((Exp!$Y$73+1-13)&lt;=0,1,Exp!$Y$73+1-13)))-(13-Exp!$Y$73+1)*$D23</f>
        <v>0</v>
      </c>
      <c r="T23" s="242">
        <f>Rev!S23</f>
        <v>0</v>
      </c>
    </row>
    <row r="24" spans="1:20" ht="15.6">
      <c r="A24" s="48">
        <v>5302</v>
      </c>
      <c r="B24" s="42" t="s">
        <v>23</v>
      </c>
      <c r="C24" s="40"/>
      <c r="D24" s="40">
        <v>13</v>
      </c>
      <c r="E24" s="6">
        <f>Rev!E24</f>
        <v>0</v>
      </c>
      <c r="F24" s="6">
        <f>Rev!F24</f>
        <v>0</v>
      </c>
      <c r="G24" s="6">
        <f>Rev!G24</f>
        <v>0</v>
      </c>
      <c r="H24" s="6">
        <f>Rev!H24</f>
        <v>0</v>
      </c>
      <c r="I24" s="6">
        <f>Rev!I24</f>
        <v>0</v>
      </c>
      <c r="J24" s="6">
        <f>Rev!J24</f>
        <v>0</v>
      </c>
      <c r="K24" s="6">
        <f>Rev!K24</f>
        <v>0</v>
      </c>
      <c r="L24" s="6">
        <f>Rev!L24</f>
        <v>0</v>
      </c>
      <c r="M24" s="6">
        <f>Rev!M24</f>
        <v>0</v>
      </c>
      <c r="N24" s="6">
        <f>Rev!N24</f>
        <v>0</v>
      </c>
      <c r="O24" s="6">
        <f>Rev!O24</f>
        <v>0</v>
      </c>
      <c r="P24" s="6">
        <f>Rev!P24</f>
        <v>0</v>
      </c>
      <c r="Q24" s="6">
        <f>Rev!Q24</f>
        <v>0</v>
      </c>
      <c r="R24" s="242">
        <f>VLOOKUP(D24,$D$12:$Q$34,Exp!$Y$73+1)</f>
        <v>0</v>
      </c>
      <c r="S24" s="242">
        <f>SUM(VLOOKUP($D24,$D$12:$Q$39,IF((Exp!$Y$73+1)&lt;=0,1,Exp!$Y$73+1))+VLOOKUP($D24,$D$12:$Q$39,IF((Exp!$Y$73+1-1)&lt;=0,1,Exp!$Y$73+1-1))+VLOOKUP($D24,$D$12:$Q$39,IF((Exp!$Y$73+1-2)&lt;=0,1,Exp!$Y$73+1-2))+VLOOKUP($D24,$D$12:$Q$39,IF((Exp!$Y$73+1-3)&lt;=0,1,Exp!$Y$73+1-3))+VLOOKUP($D24,$D$12:$Q$39,IF((Exp!$Y$73+1-4)&lt;=0,1,Exp!$Y$73+1-4))+VLOOKUP($D24,$D$12:$Q$39,IF((Exp!$Y$73+1-5)&lt;=0,1,Exp!$Y$73+1-5))+VLOOKUP($D24,$D$12:$Q$39,IF((Exp!$Y$73+1-6)&lt;=0,1,Exp!$Y$73+1-6))+VLOOKUP($D24,$D$12:$Q$39,IF((Exp!$Y$73+1-7)&lt;=0,1,Exp!$Y$73+1-7))+VLOOKUP($D24,$D$12:$Q$39,IF((Exp!$Y$73+1-8)&lt;=0,1,Exp!$Y$73+1-8))+VLOOKUP($D24,$D$12:$Q$39,IF((Exp!$Y$73+1-9)&lt;=0,1,Exp!$Y$73+1-9))+VLOOKUP($D24,$D$12:$Q$39,IF((Exp!$Y$73+1-10)&lt;=0,1,Exp!$Y$73+1-10))+VLOOKUP($D24,$D$12:$Q$39,IF((Exp!$Y$73+1-11)&lt;=0,1,Exp!$Y$73+1-11))+VLOOKUP($D24,$D$12:$Q$39,IF((Exp!$Y$73+1-12)&lt;=0,1,Exp!$Y$73+1-12))+VLOOKUP($D24,$D$12:$Q$39,IF((Exp!$Y$73+1-13)&lt;=0,1,Exp!$Y$73+1-13)))-(13-Exp!$Y$73+1)*$D24</f>
        <v>0</v>
      </c>
      <c r="T24" s="242">
        <f>Rev!S24</f>
        <v>0</v>
      </c>
    </row>
    <row r="25" spans="1:20" ht="15.6">
      <c r="A25" s="48" t="s">
        <v>24</v>
      </c>
      <c r="B25" s="42" t="s">
        <v>25</v>
      </c>
      <c r="C25" s="40"/>
      <c r="D25" s="40">
        <v>14</v>
      </c>
      <c r="E25" s="6">
        <f>Rev!E25</f>
        <v>0</v>
      </c>
      <c r="F25" s="6">
        <f>Rev!F25</f>
        <v>0</v>
      </c>
      <c r="G25" s="6">
        <f>Rev!G25</f>
        <v>0</v>
      </c>
      <c r="H25" s="6">
        <f>Rev!H25</f>
        <v>0</v>
      </c>
      <c r="I25" s="6">
        <f>Rev!I25</f>
        <v>0</v>
      </c>
      <c r="J25" s="6">
        <f>Rev!J25</f>
        <v>0</v>
      </c>
      <c r="K25" s="6">
        <f>Rev!K25</f>
        <v>0</v>
      </c>
      <c r="L25" s="6">
        <f>Rev!L25</f>
        <v>0</v>
      </c>
      <c r="M25" s="6">
        <f>Rev!M25</f>
        <v>0</v>
      </c>
      <c r="N25" s="6">
        <f>Rev!N25</f>
        <v>0</v>
      </c>
      <c r="O25" s="6">
        <f>Rev!O25</f>
        <v>0</v>
      </c>
      <c r="P25" s="6">
        <f>Rev!P25</f>
        <v>0</v>
      </c>
      <c r="Q25" s="6">
        <f>Rev!Q25</f>
        <v>0</v>
      </c>
      <c r="R25" s="242">
        <f>VLOOKUP(D25,$D$12:$Q$34,Exp!$Y$73+1)</f>
        <v>0</v>
      </c>
      <c r="S25" s="242">
        <f>SUM(VLOOKUP($D25,$D$12:$Q$39,IF((Exp!$Y$73+1)&lt;=0,1,Exp!$Y$73+1))+VLOOKUP($D25,$D$12:$Q$39,IF((Exp!$Y$73+1-1)&lt;=0,1,Exp!$Y$73+1-1))+VLOOKUP($D25,$D$12:$Q$39,IF((Exp!$Y$73+1-2)&lt;=0,1,Exp!$Y$73+1-2))+VLOOKUP($D25,$D$12:$Q$39,IF((Exp!$Y$73+1-3)&lt;=0,1,Exp!$Y$73+1-3))+VLOOKUP($D25,$D$12:$Q$39,IF((Exp!$Y$73+1-4)&lt;=0,1,Exp!$Y$73+1-4))+VLOOKUP($D25,$D$12:$Q$39,IF((Exp!$Y$73+1-5)&lt;=0,1,Exp!$Y$73+1-5))+VLOOKUP($D25,$D$12:$Q$39,IF((Exp!$Y$73+1-6)&lt;=0,1,Exp!$Y$73+1-6))+VLOOKUP($D25,$D$12:$Q$39,IF((Exp!$Y$73+1-7)&lt;=0,1,Exp!$Y$73+1-7))+VLOOKUP($D25,$D$12:$Q$39,IF((Exp!$Y$73+1-8)&lt;=0,1,Exp!$Y$73+1-8))+VLOOKUP($D25,$D$12:$Q$39,IF((Exp!$Y$73+1-9)&lt;=0,1,Exp!$Y$73+1-9))+VLOOKUP($D25,$D$12:$Q$39,IF((Exp!$Y$73+1-10)&lt;=0,1,Exp!$Y$73+1-10))+VLOOKUP($D25,$D$12:$Q$39,IF((Exp!$Y$73+1-11)&lt;=0,1,Exp!$Y$73+1-11))+VLOOKUP($D25,$D$12:$Q$39,IF((Exp!$Y$73+1-12)&lt;=0,1,Exp!$Y$73+1-12))+VLOOKUP($D25,$D$12:$Q$39,IF((Exp!$Y$73+1-13)&lt;=0,1,Exp!$Y$73+1-13)))-(13-Exp!$Y$73+1)*$D25</f>
        <v>0</v>
      </c>
      <c r="T25" s="242">
        <f>Rev!S25</f>
        <v>0</v>
      </c>
    </row>
    <row r="26" spans="1:20" ht="15.6">
      <c r="A26" s="48">
        <v>6200</v>
      </c>
      <c r="B26" s="42" t="s">
        <v>26</v>
      </c>
      <c r="C26" s="40"/>
      <c r="D26" s="40">
        <v>15</v>
      </c>
      <c r="E26" s="6">
        <f>Rev!E26</f>
        <v>0</v>
      </c>
      <c r="F26" s="6">
        <f>Rev!F26</f>
        <v>0</v>
      </c>
      <c r="G26" s="6">
        <f>Rev!G26</f>
        <v>0</v>
      </c>
      <c r="H26" s="6">
        <f>Rev!H26</f>
        <v>0</v>
      </c>
      <c r="I26" s="6">
        <f>Rev!I26</f>
        <v>0</v>
      </c>
      <c r="J26" s="6">
        <f>Rev!J26</f>
        <v>0</v>
      </c>
      <c r="K26" s="6">
        <f>Rev!K26</f>
        <v>0</v>
      </c>
      <c r="L26" s="6">
        <f>Rev!L26</f>
        <v>0</v>
      </c>
      <c r="M26" s="6">
        <f>Rev!M26</f>
        <v>0</v>
      </c>
      <c r="N26" s="6">
        <f>Rev!N26</f>
        <v>0</v>
      </c>
      <c r="O26" s="6">
        <f>Rev!O26</f>
        <v>0</v>
      </c>
      <c r="P26" s="6">
        <f>Rev!P26</f>
        <v>0</v>
      </c>
      <c r="Q26" s="6">
        <f>Rev!Q26</f>
        <v>0</v>
      </c>
      <c r="R26" s="242">
        <f>VLOOKUP(D26,$D$12:$Q$34,Exp!$Y$73+1)</f>
        <v>0</v>
      </c>
      <c r="S26" s="242">
        <f>SUM(VLOOKUP($D26,$D$12:$Q$39,IF((Exp!$Y$73+1)&lt;=0,1,Exp!$Y$73+1))+VLOOKUP($D26,$D$12:$Q$39,IF((Exp!$Y$73+1-1)&lt;=0,1,Exp!$Y$73+1-1))+VLOOKUP($D26,$D$12:$Q$39,IF((Exp!$Y$73+1-2)&lt;=0,1,Exp!$Y$73+1-2))+VLOOKUP($D26,$D$12:$Q$39,IF((Exp!$Y$73+1-3)&lt;=0,1,Exp!$Y$73+1-3))+VLOOKUP($D26,$D$12:$Q$39,IF((Exp!$Y$73+1-4)&lt;=0,1,Exp!$Y$73+1-4))+VLOOKUP($D26,$D$12:$Q$39,IF((Exp!$Y$73+1-5)&lt;=0,1,Exp!$Y$73+1-5))+VLOOKUP($D26,$D$12:$Q$39,IF((Exp!$Y$73+1-6)&lt;=0,1,Exp!$Y$73+1-6))+VLOOKUP($D26,$D$12:$Q$39,IF((Exp!$Y$73+1-7)&lt;=0,1,Exp!$Y$73+1-7))+VLOOKUP($D26,$D$12:$Q$39,IF((Exp!$Y$73+1-8)&lt;=0,1,Exp!$Y$73+1-8))+VLOOKUP($D26,$D$12:$Q$39,IF((Exp!$Y$73+1-9)&lt;=0,1,Exp!$Y$73+1-9))+VLOOKUP($D26,$D$12:$Q$39,IF((Exp!$Y$73+1-10)&lt;=0,1,Exp!$Y$73+1-10))+VLOOKUP($D26,$D$12:$Q$39,IF((Exp!$Y$73+1-11)&lt;=0,1,Exp!$Y$73+1-11))+VLOOKUP($D26,$D$12:$Q$39,IF((Exp!$Y$73+1-12)&lt;=0,1,Exp!$Y$73+1-12))+VLOOKUP($D26,$D$12:$Q$39,IF((Exp!$Y$73+1-13)&lt;=0,1,Exp!$Y$73+1-13)))-(13-Exp!$Y$73+1)*$D26</f>
        <v>0</v>
      </c>
      <c r="T26" s="242">
        <f>Rev!S26</f>
        <v>0</v>
      </c>
    </row>
    <row r="27" spans="1:20" ht="15.6">
      <c r="A27" s="48">
        <v>6206</v>
      </c>
      <c r="B27" s="42" t="s">
        <v>27</v>
      </c>
      <c r="C27" s="40"/>
      <c r="D27" s="40">
        <v>16</v>
      </c>
      <c r="E27" s="6">
        <f>Rev!E27</f>
        <v>0</v>
      </c>
      <c r="F27" s="6">
        <f>Rev!F27</f>
        <v>0</v>
      </c>
      <c r="G27" s="6">
        <f>Rev!G27</f>
        <v>0</v>
      </c>
      <c r="H27" s="6">
        <f>Rev!H27</f>
        <v>0</v>
      </c>
      <c r="I27" s="6">
        <f>Rev!I27</f>
        <v>0</v>
      </c>
      <c r="J27" s="6">
        <f>Rev!J27</f>
        <v>0</v>
      </c>
      <c r="K27" s="6">
        <f>Rev!K27</f>
        <v>0</v>
      </c>
      <c r="L27" s="6">
        <f>Rev!L27</f>
        <v>0</v>
      </c>
      <c r="M27" s="6">
        <f>Rev!M27</f>
        <v>0</v>
      </c>
      <c r="N27" s="6">
        <f>Rev!N27</f>
        <v>0</v>
      </c>
      <c r="O27" s="6">
        <f>Rev!O27</f>
        <v>0</v>
      </c>
      <c r="P27" s="6">
        <f>Rev!P27</f>
        <v>0</v>
      </c>
      <c r="Q27" s="6">
        <f>Rev!Q27</f>
        <v>0</v>
      </c>
      <c r="R27" s="242">
        <f>VLOOKUP(D27,$D$12:$Q$34,Exp!$Y$73+1)</f>
        <v>0</v>
      </c>
      <c r="S27" s="242">
        <f>SUM(VLOOKUP($D27,$D$12:$Q$39,IF((Exp!$Y$73+1)&lt;=0,1,Exp!$Y$73+1))+VLOOKUP($D27,$D$12:$Q$39,IF((Exp!$Y$73+1-1)&lt;=0,1,Exp!$Y$73+1-1))+VLOOKUP($D27,$D$12:$Q$39,IF((Exp!$Y$73+1-2)&lt;=0,1,Exp!$Y$73+1-2))+VLOOKUP($D27,$D$12:$Q$39,IF((Exp!$Y$73+1-3)&lt;=0,1,Exp!$Y$73+1-3))+VLOOKUP($D27,$D$12:$Q$39,IF((Exp!$Y$73+1-4)&lt;=0,1,Exp!$Y$73+1-4))+VLOOKUP($D27,$D$12:$Q$39,IF((Exp!$Y$73+1-5)&lt;=0,1,Exp!$Y$73+1-5))+VLOOKUP($D27,$D$12:$Q$39,IF((Exp!$Y$73+1-6)&lt;=0,1,Exp!$Y$73+1-6))+VLOOKUP($D27,$D$12:$Q$39,IF((Exp!$Y$73+1-7)&lt;=0,1,Exp!$Y$73+1-7))+VLOOKUP($D27,$D$12:$Q$39,IF((Exp!$Y$73+1-8)&lt;=0,1,Exp!$Y$73+1-8))+VLOOKUP($D27,$D$12:$Q$39,IF((Exp!$Y$73+1-9)&lt;=0,1,Exp!$Y$73+1-9))+VLOOKUP($D27,$D$12:$Q$39,IF((Exp!$Y$73+1-10)&lt;=0,1,Exp!$Y$73+1-10))+VLOOKUP($D27,$D$12:$Q$39,IF((Exp!$Y$73+1-11)&lt;=0,1,Exp!$Y$73+1-11))+VLOOKUP($D27,$D$12:$Q$39,IF((Exp!$Y$73+1-12)&lt;=0,1,Exp!$Y$73+1-12))+VLOOKUP($D27,$D$12:$Q$39,IF((Exp!$Y$73+1-13)&lt;=0,1,Exp!$Y$73+1-13)))-(13-Exp!$Y$73+1)*$D27</f>
        <v>0</v>
      </c>
      <c r="T27" s="242">
        <f>Rev!S27</f>
        <v>0</v>
      </c>
    </row>
    <row r="28" spans="1:20" ht="15.6">
      <c r="A28" s="48" t="s">
        <v>28</v>
      </c>
      <c r="B28" s="42" t="s">
        <v>29</v>
      </c>
      <c r="C28" s="40"/>
      <c r="D28" s="40">
        <v>17</v>
      </c>
      <c r="E28" s="6">
        <f>Rev!E28</f>
        <v>0</v>
      </c>
      <c r="F28" s="6">
        <f>Rev!F28</f>
        <v>0</v>
      </c>
      <c r="G28" s="6">
        <f>Rev!G28</f>
        <v>0</v>
      </c>
      <c r="H28" s="6">
        <f>Rev!H28</f>
        <v>0</v>
      </c>
      <c r="I28" s="6">
        <f>Rev!I28</f>
        <v>0</v>
      </c>
      <c r="J28" s="6">
        <f>Rev!J28</f>
        <v>0</v>
      </c>
      <c r="K28" s="6">
        <f>Rev!K28</f>
        <v>0</v>
      </c>
      <c r="L28" s="6">
        <f>Rev!L28</f>
        <v>0</v>
      </c>
      <c r="M28" s="6">
        <f>Rev!M28</f>
        <v>0</v>
      </c>
      <c r="N28" s="6">
        <f>Rev!N28</f>
        <v>0</v>
      </c>
      <c r="O28" s="6">
        <f>Rev!O28</f>
        <v>0</v>
      </c>
      <c r="P28" s="6">
        <f>Rev!P28</f>
        <v>0</v>
      </c>
      <c r="Q28" s="6">
        <f>Rev!Q28</f>
        <v>0</v>
      </c>
      <c r="R28" s="242">
        <f>VLOOKUP(D28,$D$12:$Q$34,Exp!$Y$73+1)</f>
        <v>0</v>
      </c>
      <c r="S28" s="242">
        <f>SUM(VLOOKUP($D28,$D$12:$Q$39,IF((Exp!$Y$73+1)&lt;=0,1,Exp!$Y$73+1))+VLOOKUP($D28,$D$12:$Q$39,IF((Exp!$Y$73+1-1)&lt;=0,1,Exp!$Y$73+1-1))+VLOOKUP($D28,$D$12:$Q$39,IF((Exp!$Y$73+1-2)&lt;=0,1,Exp!$Y$73+1-2))+VLOOKUP($D28,$D$12:$Q$39,IF((Exp!$Y$73+1-3)&lt;=0,1,Exp!$Y$73+1-3))+VLOOKUP($D28,$D$12:$Q$39,IF((Exp!$Y$73+1-4)&lt;=0,1,Exp!$Y$73+1-4))+VLOOKUP($D28,$D$12:$Q$39,IF((Exp!$Y$73+1-5)&lt;=0,1,Exp!$Y$73+1-5))+VLOOKUP($D28,$D$12:$Q$39,IF((Exp!$Y$73+1-6)&lt;=0,1,Exp!$Y$73+1-6))+VLOOKUP($D28,$D$12:$Q$39,IF((Exp!$Y$73+1-7)&lt;=0,1,Exp!$Y$73+1-7))+VLOOKUP($D28,$D$12:$Q$39,IF((Exp!$Y$73+1-8)&lt;=0,1,Exp!$Y$73+1-8))+VLOOKUP($D28,$D$12:$Q$39,IF((Exp!$Y$73+1-9)&lt;=0,1,Exp!$Y$73+1-9))+VLOOKUP($D28,$D$12:$Q$39,IF((Exp!$Y$73+1-10)&lt;=0,1,Exp!$Y$73+1-10))+VLOOKUP($D28,$D$12:$Q$39,IF((Exp!$Y$73+1-11)&lt;=0,1,Exp!$Y$73+1-11))+VLOOKUP($D28,$D$12:$Q$39,IF((Exp!$Y$73+1-12)&lt;=0,1,Exp!$Y$73+1-12))+VLOOKUP($D28,$D$12:$Q$39,IF((Exp!$Y$73+1-13)&lt;=0,1,Exp!$Y$73+1-13)))-(13-Exp!$Y$73+1)*$D28</f>
        <v>0</v>
      </c>
      <c r="T28" s="242">
        <f>Rev!S28</f>
        <v>0</v>
      </c>
    </row>
    <row r="29" spans="1:20" ht="15.6">
      <c r="A29" s="48" t="s">
        <v>30</v>
      </c>
      <c r="B29" s="42" t="s">
        <v>31</v>
      </c>
      <c r="C29" s="40"/>
      <c r="D29" s="40">
        <v>18</v>
      </c>
      <c r="E29" s="6">
        <f>Rev!E29</f>
        <v>0</v>
      </c>
      <c r="F29" s="6">
        <f>Rev!F29</f>
        <v>0</v>
      </c>
      <c r="G29" s="6">
        <f>Rev!G29</f>
        <v>0</v>
      </c>
      <c r="H29" s="6">
        <f>Rev!H29</f>
        <v>0</v>
      </c>
      <c r="I29" s="6">
        <f>Rev!I29</f>
        <v>0</v>
      </c>
      <c r="J29" s="6">
        <f>Rev!J29</f>
        <v>0</v>
      </c>
      <c r="K29" s="6">
        <f>Rev!K29</f>
        <v>0</v>
      </c>
      <c r="L29" s="6">
        <f>Rev!L29</f>
        <v>0</v>
      </c>
      <c r="M29" s="6">
        <f>Rev!M29</f>
        <v>0</v>
      </c>
      <c r="N29" s="6">
        <f>Rev!N29</f>
        <v>0</v>
      </c>
      <c r="O29" s="6">
        <f>Rev!O29</f>
        <v>0</v>
      </c>
      <c r="P29" s="6">
        <f>Rev!P29</f>
        <v>0</v>
      </c>
      <c r="Q29" s="6">
        <f>Rev!Q29</f>
        <v>0</v>
      </c>
      <c r="R29" s="242">
        <f>VLOOKUP(D29,$D$12:$Q$34,Exp!$Y$73+1)</f>
        <v>0</v>
      </c>
      <c r="S29" s="242">
        <f>SUM(VLOOKUP($D29,$D$12:$Q$39,IF((Exp!$Y$73+1)&lt;=0,1,Exp!$Y$73+1))+VLOOKUP($D29,$D$12:$Q$39,IF((Exp!$Y$73+1-1)&lt;=0,1,Exp!$Y$73+1-1))+VLOOKUP($D29,$D$12:$Q$39,IF((Exp!$Y$73+1-2)&lt;=0,1,Exp!$Y$73+1-2))+VLOOKUP($D29,$D$12:$Q$39,IF((Exp!$Y$73+1-3)&lt;=0,1,Exp!$Y$73+1-3))+VLOOKUP($D29,$D$12:$Q$39,IF((Exp!$Y$73+1-4)&lt;=0,1,Exp!$Y$73+1-4))+VLOOKUP($D29,$D$12:$Q$39,IF((Exp!$Y$73+1-5)&lt;=0,1,Exp!$Y$73+1-5))+VLOOKUP($D29,$D$12:$Q$39,IF((Exp!$Y$73+1-6)&lt;=0,1,Exp!$Y$73+1-6))+VLOOKUP($D29,$D$12:$Q$39,IF((Exp!$Y$73+1-7)&lt;=0,1,Exp!$Y$73+1-7))+VLOOKUP($D29,$D$12:$Q$39,IF((Exp!$Y$73+1-8)&lt;=0,1,Exp!$Y$73+1-8))+VLOOKUP($D29,$D$12:$Q$39,IF((Exp!$Y$73+1-9)&lt;=0,1,Exp!$Y$73+1-9))+VLOOKUP($D29,$D$12:$Q$39,IF((Exp!$Y$73+1-10)&lt;=0,1,Exp!$Y$73+1-10))+VLOOKUP($D29,$D$12:$Q$39,IF((Exp!$Y$73+1-11)&lt;=0,1,Exp!$Y$73+1-11))+VLOOKUP($D29,$D$12:$Q$39,IF((Exp!$Y$73+1-12)&lt;=0,1,Exp!$Y$73+1-12))+VLOOKUP($D29,$D$12:$Q$39,IF((Exp!$Y$73+1-13)&lt;=0,1,Exp!$Y$73+1-13)))-(13-Exp!$Y$73+1)*$D29</f>
        <v>0</v>
      </c>
      <c r="T29" s="242">
        <f>Rev!S29</f>
        <v>0</v>
      </c>
    </row>
    <row r="30" spans="1:20" ht="15.6">
      <c r="A30" s="48">
        <v>6500</v>
      </c>
      <c r="B30" s="42" t="s">
        <v>32</v>
      </c>
      <c r="C30" s="40"/>
      <c r="D30" s="40">
        <v>19</v>
      </c>
      <c r="E30" s="6">
        <f>Rev!E30</f>
        <v>0</v>
      </c>
      <c r="F30" s="6">
        <f>Rev!F30</f>
        <v>0</v>
      </c>
      <c r="G30" s="6">
        <f>Rev!G30</f>
        <v>0</v>
      </c>
      <c r="H30" s="6">
        <f>Rev!H30</f>
        <v>0</v>
      </c>
      <c r="I30" s="6">
        <f>Rev!I30</f>
        <v>0</v>
      </c>
      <c r="J30" s="6">
        <f>Rev!J30</f>
        <v>0</v>
      </c>
      <c r="K30" s="6">
        <f>Rev!K30</f>
        <v>0</v>
      </c>
      <c r="L30" s="6">
        <f>Rev!L30</f>
        <v>0</v>
      </c>
      <c r="M30" s="6">
        <f>Rev!M30</f>
        <v>0</v>
      </c>
      <c r="N30" s="6">
        <f>Rev!N30</f>
        <v>0</v>
      </c>
      <c r="O30" s="6">
        <f>Rev!O30</f>
        <v>0</v>
      </c>
      <c r="P30" s="6">
        <f>Rev!P30</f>
        <v>0</v>
      </c>
      <c r="Q30" s="6">
        <f>Rev!Q30</f>
        <v>0</v>
      </c>
      <c r="R30" s="242">
        <f>VLOOKUP(D30,$D$12:$Q$34,Exp!$Y$73+1)</f>
        <v>0</v>
      </c>
      <c r="S30" s="242">
        <f>SUM(VLOOKUP($D30,$D$12:$Q$39,IF((Exp!$Y$73+1)&lt;=0,1,Exp!$Y$73+1))+VLOOKUP($D30,$D$12:$Q$39,IF((Exp!$Y$73+1-1)&lt;=0,1,Exp!$Y$73+1-1))+VLOOKUP($D30,$D$12:$Q$39,IF((Exp!$Y$73+1-2)&lt;=0,1,Exp!$Y$73+1-2))+VLOOKUP($D30,$D$12:$Q$39,IF((Exp!$Y$73+1-3)&lt;=0,1,Exp!$Y$73+1-3))+VLOOKUP($D30,$D$12:$Q$39,IF((Exp!$Y$73+1-4)&lt;=0,1,Exp!$Y$73+1-4))+VLOOKUP($D30,$D$12:$Q$39,IF((Exp!$Y$73+1-5)&lt;=0,1,Exp!$Y$73+1-5))+VLOOKUP($D30,$D$12:$Q$39,IF((Exp!$Y$73+1-6)&lt;=0,1,Exp!$Y$73+1-6))+VLOOKUP($D30,$D$12:$Q$39,IF((Exp!$Y$73+1-7)&lt;=0,1,Exp!$Y$73+1-7))+VLOOKUP($D30,$D$12:$Q$39,IF((Exp!$Y$73+1-8)&lt;=0,1,Exp!$Y$73+1-8))+VLOOKUP($D30,$D$12:$Q$39,IF((Exp!$Y$73+1-9)&lt;=0,1,Exp!$Y$73+1-9))+VLOOKUP($D30,$D$12:$Q$39,IF((Exp!$Y$73+1-10)&lt;=0,1,Exp!$Y$73+1-10))+VLOOKUP($D30,$D$12:$Q$39,IF((Exp!$Y$73+1-11)&lt;=0,1,Exp!$Y$73+1-11))+VLOOKUP($D30,$D$12:$Q$39,IF((Exp!$Y$73+1-12)&lt;=0,1,Exp!$Y$73+1-12))+VLOOKUP($D30,$D$12:$Q$39,IF((Exp!$Y$73+1-13)&lt;=0,1,Exp!$Y$73+1-13)))-(13-Exp!$Y$73+1)*$D30</f>
        <v>0</v>
      </c>
      <c r="T30" s="242">
        <f>Rev!S30</f>
        <v>0</v>
      </c>
    </row>
    <row r="31" spans="1:20" ht="15.6">
      <c r="A31" s="48">
        <v>6600</v>
      </c>
      <c r="B31" s="42" t="s">
        <v>33</v>
      </c>
      <c r="C31" s="40"/>
      <c r="D31" s="40">
        <v>20</v>
      </c>
      <c r="E31" s="6">
        <f>Rev!E31</f>
        <v>0</v>
      </c>
      <c r="F31" s="6">
        <f>Rev!F31</f>
        <v>0</v>
      </c>
      <c r="G31" s="6">
        <f>Rev!G31</f>
        <v>0</v>
      </c>
      <c r="H31" s="6">
        <f>Rev!H31</f>
        <v>0</v>
      </c>
      <c r="I31" s="6">
        <f>Rev!I31</f>
        <v>0</v>
      </c>
      <c r="J31" s="6">
        <f>Rev!J31</f>
        <v>0</v>
      </c>
      <c r="K31" s="6">
        <f>Rev!K31</f>
        <v>0</v>
      </c>
      <c r="L31" s="6">
        <f>Rev!L31</f>
        <v>0</v>
      </c>
      <c r="M31" s="6">
        <f>Rev!M31</f>
        <v>0</v>
      </c>
      <c r="N31" s="6">
        <f>Rev!N31</f>
        <v>0</v>
      </c>
      <c r="O31" s="6">
        <f>Rev!O31</f>
        <v>0</v>
      </c>
      <c r="P31" s="6">
        <f>Rev!P31</f>
        <v>0</v>
      </c>
      <c r="Q31" s="6">
        <f>Rev!Q31</f>
        <v>0</v>
      </c>
      <c r="R31" s="242">
        <f>VLOOKUP(D31,$D$12:$Q$34,Exp!$Y$73+1)</f>
        <v>0</v>
      </c>
      <c r="S31" s="242">
        <f>SUM(VLOOKUP($D31,$D$12:$Q$39,IF((Exp!$Y$73+1)&lt;=0,1,Exp!$Y$73+1))+VLOOKUP($D31,$D$12:$Q$39,IF((Exp!$Y$73+1-1)&lt;=0,1,Exp!$Y$73+1-1))+VLOOKUP($D31,$D$12:$Q$39,IF((Exp!$Y$73+1-2)&lt;=0,1,Exp!$Y$73+1-2))+VLOOKUP($D31,$D$12:$Q$39,IF((Exp!$Y$73+1-3)&lt;=0,1,Exp!$Y$73+1-3))+VLOOKUP($D31,$D$12:$Q$39,IF((Exp!$Y$73+1-4)&lt;=0,1,Exp!$Y$73+1-4))+VLOOKUP($D31,$D$12:$Q$39,IF((Exp!$Y$73+1-5)&lt;=0,1,Exp!$Y$73+1-5))+VLOOKUP($D31,$D$12:$Q$39,IF((Exp!$Y$73+1-6)&lt;=0,1,Exp!$Y$73+1-6))+VLOOKUP($D31,$D$12:$Q$39,IF((Exp!$Y$73+1-7)&lt;=0,1,Exp!$Y$73+1-7))+VLOOKUP($D31,$D$12:$Q$39,IF((Exp!$Y$73+1-8)&lt;=0,1,Exp!$Y$73+1-8))+VLOOKUP($D31,$D$12:$Q$39,IF((Exp!$Y$73+1-9)&lt;=0,1,Exp!$Y$73+1-9))+VLOOKUP($D31,$D$12:$Q$39,IF((Exp!$Y$73+1-10)&lt;=0,1,Exp!$Y$73+1-10))+VLOOKUP($D31,$D$12:$Q$39,IF((Exp!$Y$73+1-11)&lt;=0,1,Exp!$Y$73+1-11))+VLOOKUP($D31,$D$12:$Q$39,IF((Exp!$Y$73+1-12)&lt;=0,1,Exp!$Y$73+1-12))+VLOOKUP($D31,$D$12:$Q$39,IF((Exp!$Y$73+1-13)&lt;=0,1,Exp!$Y$73+1-13)))-(13-Exp!$Y$73+1)*$D31</f>
        <v>0</v>
      </c>
      <c r="T31" s="242">
        <f>Rev!S31</f>
        <v>0</v>
      </c>
    </row>
    <row r="32" spans="1:20" ht="15.6">
      <c r="A32" s="48" t="s">
        <v>34</v>
      </c>
      <c r="B32" s="42" t="s">
        <v>35</v>
      </c>
      <c r="C32" s="40"/>
      <c r="D32" s="40">
        <v>21</v>
      </c>
      <c r="E32" s="6">
        <f>Rev!E32</f>
        <v>0</v>
      </c>
      <c r="F32" s="6">
        <f>Rev!F32</f>
        <v>0</v>
      </c>
      <c r="G32" s="6">
        <f>Rev!G32</f>
        <v>0</v>
      </c>
      <c r="H32" s="6">
        <f>Rev!H32</f>
        <v>0</v>
      </c>
      <c r="I32" s="6">
        <f>Rev!I32</f>
        <v>0</v>
      </c>
      <c r="J32" s="6">
        <f>Rev!J32</f>
        <v>0</v>
      </c>
      <c r="K32" s="6">
        <f>Rev!K32</f>
        <v>0</v>
      </c>
      <c r="L32" s="6">
        <f>Rev!L32</f>
        <v>0</v>
      </c>
      <c r="M32" s="6">
        <f>Rev!M32</f>
        <v>0</v>
      </c>
      <c r="N32" s="6">
        <f>Rev!N32</f>
        <v>0</v>
      </c>
      <c r="O32" s="6">
        <f>Rev!O32</f>
        <v>0</v>
      </c>
      <c r="P32" s="6">
        <f>Rev!P32</f>
        <v>0</v>
      </c>
      <c r="Q32" s="6">
        <f>Rev!Q32</f>
        <v>0</v>
      </c>
      <c r="R32" s="242">
        <f>VLOOKUP(D32,$D$12:$Q$34,Exp!$Y$73+1)</f>
        <v>0</v>
      </c>
      <c r="S32" s="242">
        <f>SUM(VLOOKUP($D32,$D$12:$Q$39,IF((Exp!$Y$73+1)&lt;=0,1,Exp!$Y$73+1))+VLOOKUP($D32,$D$12:$Q$39,IF((Exp!$Y$73+1-1)&lt;=0,1,Exp!$Y$73+1-1))+VLOOKUP($D32,$D$12:$Q$39,IF((Exp!$Y$73+1-2)&lt;=0,1,Exp!$Y$73+1-2))+VLOOKUP($D32,$D$12:$Q$39,IF((Exp!$Y$73+1-3)&lt;=0,1,Exp!$Y$73+1-3))+VLOOKUP($D32,$D$12:$Q$39,IF((Exp!$Y$73+1-4)&lt;=0,1,Exp!$Y$73+1-4))+VLOOKUP($D32,$D$12:$Q$39,IF((Exp!$Y$73+1-5)&lt;=0,1,Exp!$Y$73+1-5))+VLOOKUP($D32,$D$12:$Q$39,IF((Exp!$Y$73+1-6)&lt;=0,1,Exp!$Y$73+1-6))+VLOOKUP($D32,$D$12:$Q$39,IF((Exp!$Y$73+1-7)&lt;=0,1,Exp!$Y$73+1-7))+VLOOKUP($D32,$D$12:$Q$39,IF((Exp!$Y$73+1-8)&lt;=0,1,Exp!$Y$73+1-8))+VLOOKUP($D32,$D$12:$Q$39,IF((Exp!$Y$73+1-9)&lt;=0,1,Exp!$Y$73+1-9))+VLOOKUP($D32,$D$12:$Q$39,IF((Exp!$Y$73+1-10)&lt;=0,1,Exp!$Y$73+1-10))+VLOOKUP($D32,$D$12:$Q$39,IF((Exp!$Y$73+1-11)&lt;=0,1,Exp!$Y$73+1-11))+VLOOKUP($D32,$D$12:$Q$39,IF((Exp!$Y$73+1-12)&lt;=0,1,Exp!$Y$73+1-12))+VLOOKUP($D32,$D$12:$Q$39,IF((Exp!$Y$73+1-13)&lt;=0,1,Exp!$Y$73+1-13)))-(13-Exp!$Y$73+1)*$D32</f>
        <v>0</v>
      </c>
      <c r="T32" s="242">
        <f>Rev!S32</f>
        <v>0</v>
      </c>
    </row>
    <row r="33" spans="1:20" ht="15.6">
      <c r="A33" s="95" t="s">
        <v>36</v>
      </c>
      <c r="B33" s="42" t="s">
        <v>37</v>
      </c>
      <c r="C33" s="40"/>
      <c r="D33" s="40">
        <v>22</v>
      </c>
      <c r="E33" s="6">
        <f>Rev!E33</f>
        <v>0</v>
      </c>
      <c r="F33" s="6">
        <f>Rev!F33</f>
        <v>0</v>
      </c>
      <c r="G33" s="6">
        <f>Rev!G33</f>
        <v>0</v>
      </c>
      <c r="H33" s="6">
        <f>Rev!H33</f>
        <v>0</v>
      </c>
      <c r="I33" s="6">
        <f>Rev!I33</f>
        <v>0</v>
      </c>
      <c r="J33" s="6">
        <f>Rev!J33</f>
        <v>0</v>
      </c>
      <c r="K33" s="6">
        <f>Rev!K33</f>
        <v>0</v>
      </c>
      <c r="L33" s="6">
        <f>Rev!L33</f>
        <v>0</v>
      </c>
      <c r="M33" s="6">
        <f>Rev!M33</f>
        <v>0</v>
      </c>
      <c r="N33" s="6">
        <f>Rev!N33</f>
        <v>0</v>
      </c>
      <c r="O33" s="6">
        <f>Rev!O33</f>
        <v>0</v>
      </c>
      <c r="P33" s="6">
        <f>Rev!P33</f>
        <v>0</v>
      </c>
      <c r="Q33" s="6">
        <f>Rev!Q33</f>
        <v>0</v>
      </c>
      <c r="R33" s="242">
        <f>VLOOKUP(D33,$D$12:$Q$34,Exp!$Y$73+1)</f>
        <v>0</v>
      </c>
      <c r="S33" s="242">
        <f>SUM(VLOOKUP($D33,$D$12:$Q$39,IF((Exp!$Y$73+1)&lt;=0,1,Exp!$Y$73+1))+VLOOKUP($D33,$D$12:$Q$39,IF((Exp!$Y$73+1-1)&lt;=0,1,Exp!$Y$73+1-1))+VLOOKUP($D33,$D$12:$Q$39,IF((Exp!$Y$73+1-2)&lt;=0,1,Exp!$Y$73+1-2))+VLOOKUP($D33,$D$12:$Q$39,IF((Exp!$Y$73+1-3)&lt;=0,1,Exp!$Y$73+1-3))+VLOOKUP($D33,$D$12:$Q$39,IF((Exp!$Y$73+1-4)&lt;=0,1,Exp!$Y$73+1-4))+VLOOKUP($D33,$D$12:$Q$39,IF((Exp!$Y$73+1-5)&lt;=0,1,Exp!$Y$73+1-5))+VLOOKUP($D33,$D$12:$Q$39,IF((Exp!$Y$73+1-6)&lt;=0,1,Exp!$Y$73+1-6))+VLOOKUP($D33,$D$12:$Q$39,IF((Exp!$Y$73+1-7)&lt;=0,1,Exp!$Y$73+1-7))+VLOOKUP($D33,$D$12:$Q$39,IF((Exp!$Y$73+1-8)&lt;=0,1,Exp!$Y$73+1-8))+VLOOKUP($D33,$D$12:$Q$39,IF((Exp!$Y$73+1-9)&lt;=0,1,Exp!$Y$73+1-9))+VLOOKUP($D33,$D$12:$Q$39,IF((Exp!$Y$73+1-10)&lt;=0,1,Exp!$Y$73+1-10))+VLOOKUP($D33,$D$12:$Q$39,IF((Exp!$Y$73+1-11)&lt;=0,1,Exp!$Y$73+1-11))+VLOOKUP($D33,$D$12:$Q$39,IF((Exp!$Y$73+1-12)&lt;=0,1,Exp!$Y$73+1-12))+VLOOKUP($D33,$D$12:$Q$39,IF((Exp!$Y$73+1-13)&lt;=0,1,Exp!$Y$73+1-13)))-(13-Exp!$Y$73+1)*$D33</f>
        <v>0</v>
      </c>
      <c r="T33" s="242">
        <f>Rev!S33</f>
        <v>0</v>
      </c>
    </row>
    <row r="34" spans="1:20" ht="15.6">
      <c r="A34" s="95"/>
      <c r="B34" s="42" t="s">
        <v>112</v>
      </c>
      <c r="C34" s="40"/>
      <c r="D34" s="40">
        <v>23</v>
      </c>
      <c r="E34" s="6">
        <f>Rev!E34</f>
        <v>0</v>
      </c>
      <c r="F34" s="6">
        <f>Rev!F34</f>
        <v>0</v>
      </c>
      <c r="G34" s="6">
        <f>Rev!G34</f>
        <v>0</v>
      </c>
      <c r="H34" s="6">
        <f>Rev!H34</f>
        <v>0</v>
      </c>
      <c r="I34" s="6">
        <f>Rev!I34</f>
        <v>0</v>
      </c>
      <c r="J34" s="6">
        <f>Rev!J34</f>
        <v>0</v>
      </c>
      <c r="K34" s="6">
        <f>Rev!K34</f>
        <v>0</v>
      </c>
      <c r="L34" s="6">
        <f>Rev!L34</f>
        <v>0</v>
      </c>
      <c r="M34" s="6">
        <f>Rev!M34</f>
        <v>0</v>
      </c>
      <c r="N34" s="6">
        <f>Rev!N34</f>
        <v>0</v>
      </c>
      <c r="O34" s="6">
        <f>Rev!O34</f>
        <v>0</v>
      </c>
      <c r="P34" s="6">
        <f>Rev!P34</f>
        <v>0</v>
      </c>
      <c r="Q34" s="6">
        <f>Rev!Q34</f>
        <v>0</v>
      </c>
      <c r="R34" s="242">
        <f>VLOOKUP(D34,$D$12:$Q$39,Exp!$Y$73+1)</f>
        <v>0</v>
      </c>
      <c r="S34" s="242">
        <f>SUM(VLOOKUP($D34,$D$12:$Q$39,IF((Exp!$Y$73+1)&lt;=0,1,Exp!$Y$73+1))+VLOOKUP($D34,$D$12:$Q$39,IF((Exp!$Y$73+1-1)&lt;=0,1,Exp!$Y$73+1-1))+VLOOKUP($D34,$D$12:$Q$39,IF((Exp!$Y$73+1-2)&lt;=0,1,Exp!$Y$73+1-2))+VLOOKUP($D34,$D$12:$Q$39,IF((Exp!$Y$73+1-3)&lt;=0,1,Exp!$Y$73+1-3))+VLOOKUP($D34,$D$12:$Q$39,IF((Exp!$Y$73+1-4)&lt;=0,1,Exp!$Y$73+1-4))+VLOOKUP($D34,$D$12:$Q$39,IF((Exp!$Y$73+1-5)&lt;=0,1,Exp!$Y$73+1-5))+VLOOKUP($D34,$D$12:$Q$39,IF((Exp!$Y$73+1-6)&lt;=0,1,Exp!$Y$73+1-6))+VLOOKUP($D34,$D$12:$Q$39,IF((Exp!$Y$73+1-7)&lt;=0,1,Exp!$Y$73+1-7))+VLOOKUP($D34,$D$12:$Q$39,IF((Exp!$Y$73+1-8)&lt;=0,1,Exp!$Y$73+1-8))+VLOOKUP($D34,$D$12:$Q$39,IF((Exp!$Y$73+1-9)&lt;=0,1,Exp!$Y$73+1-9))+VLOOKUP($D34,$D$12:$Q$39,IF((Exp!$Y$73+1-10)&lt;=0,1,Exp!$Y$73+1-10))+VLOOKUP($D34,$D$12:$Q$39,IF((Exp!$Y$73+1-11)&lt;=0,1,Exp!$Y$73+1-11))+VLOOKUP($D34,$D$12:$Q$39,IF((Exp!$Y$73+1-12)&lt;=0,1,Exp!$Y$73+1-12))+VLOOKUP($D34,$D$12:$Q$39,IF((Exp!$Y$73+1-13)&lt;=0,1,Exp!$Y$73+1-13)))-(13-Exp!$Y$73+1)*$D34</f>
        <v>0</v>
      </c>
      <c r="T34" s="242">
        <f>Rev!S34</f>
        <v>0</v>
      </c>
    </row>
    <row r="35" spans="1:20" ht="15.6">
      <c r="A35" s="95"/>
      <c r="B35" s="159" t="str">
        <f>IF(Rev!B35=0," ",Rev!B35)</f>
        <v>TCM Revenue</v>
      </c>
      <c r="C35" s="40"/>
      <c r="D35" s="40">
        <v>24</v>
      </c>
      <c r="E35" s="6">
        <f>Rev!E35</f>
        <v>0</v>
      </c>
      <c r="F35" s="6">
        <f>Rev!F35</f>
        <v>0</v>
      </c>
      <c r="G35" s="6">
        <f>Rev!G35</f>
        <v>0</v>
      </c>
      <c r="H35" s="6">
        <f>Rev!H35</f>
        <v>0</v>
      </c>
      <c r="I35" s="6">
        <f>Rev!I35</f>
        <v>0</v>
      </c>
      <c r="J35" s="6">
        <f>Rev!J35</f>
        <v>0</v>
      </c>
      <c r="K35" s="6">
        <f>Rev!K35</f>
        <v>0</v>
      </c>
      <c r="L35" s="6">
        <f>Rev!L35</f>
        <v>0</v>
      </c>
      <c r="M35" s="6">
        <f>Rev!M35</f>
        <v>0</v>
      </c>
      <c r="N35" s="6">
        <f>Rev!N35</f>
        <v>0</v>
      </c>
      <c r="O35" s="6">
        <f>Rev!O35</f>
        <v>0</v>
      </c>
      <c r="P35" s="6">
        <f>Rev!P35</f>
        <v>0</v>
      </c>
      <c r="Q35" s="6">
        <f>Rev!Q35</f>
        <v>0</v>
      </c>
      <c r="R35" s="242">
        <f>VLOOKUP(D35,$D$12:$Q$39,Exp!$Y$73+1)</f>
        <v>0</v>
      </c>
      <c r="S35" s="242">
        <f>SUM(VLOOKUP($D35,$D$12:$Q$39,IF((Exp!$Y$73+1)&lt;=0,1,Exp!$Y$73+1))+VLOOKUP($D35,$D$12:$Q$39,IF((Exp!$Y$73+1-1)&lt;=0,1,Exp!$Y$73+1-1))+VLOOKUP($D35,$D$12:$Q$39,IF((Exp!$Y$73+1-2)&lt;=0,1,Exp!$Y$73+1-2))+VLOOKUP($D35,$D$12:$Q$39,IF((Exp!$Y$73+1-3)&lt;=0,1,Exp!$Y$73+1-3))+VLOOKUP($D35,$D$12:$Q$39,IF((Exp!$Y$73+1-4)&lt;=0,1,Exp!$Y$73+1-4))+VLOOKUP($D35,$D$12:$Q$39,IF((Exp!$Y$73+1-5)&lt;=0,1,Exp!$Y$73+1-5))+VLOOKUP($D35,$D$12:$Q$39,IF((Exp!$Y$73+1-6)&lt;=0,1,Exp!$Y$73+1-6))+VLOOKUP($D35,$D$12:$Q$39,IF((Exp!$Y$73+1-7)&lt;=0,1,Exp!$Y$73+1-7))+VLOOKUP($D35,$D$12:$Q$39,IF((Exp!$Y$73+1-8)&lt;=0,1,Exp!$Y$73+1-8))+VLOOKUP($D35,$D$12:$Q$39,IF((Exp!$Y$73+1-9)&lt;=0,1,Exp!$Y$73+1-9))+VLOOKUP($D35,$D$12:$Q$39,IF((Exp!$Y$73+1-10)&lt;=0,1,Exp!$Y$73+1-10))+VLOOKUP($D35,$D$12:$Q$39,IF((Exp!$Y$73+1-11)&lt;=0,1,Exp!$Y$73+1-11))+VLOOKUP($D35,$D$12:$Q$39,IF((Exp!$Y$73+1-12)&lt;=0,1,Exp!$Y$73+1-12))+VLOOKUP($D35,$D$12:$Q$39,IF((Exp!$Y$73+1-13)&lt;=0,1,Exp!$Y$73+1-13)))-(13-Exp!$Y$73+1)*$D35</f>
        <v>0</v>
      </c>
      <c r="T35" s="242">
        <f>Rev!S35</f>
        <v>0</v>
      </c>
    </row>
    <row r="36" spans="1:20" ht="15.6">
      <c r="A36" s="95"/>
      <c r="B36" s="159" t="str">
        <f>IF(Rev!B36=0," ",Rev!B36)</f>
        <v>Parental Cost Share Revenue</v>
      </c>
      <c r="C36" s="40"/>
      <c r="D36" s="40">
        <v>25</v>
      </c>
      <c r="E36" s="6">
        <f>Rev!E36</f>
        <v>0</v>
      </c>
      <c r="F36" s="6">
        <f>Rev!F36</f>
        <v>0</v>
      </c>
      <c r="G36" s="6">
        <f>Rev!G36</f>
        <v>0</v>
      </c>
      <c r="H36" s="6">
        <f>Rev!H36</f>
        <v>0</v>
      </c>
      <c r="I36" s="6">
        <f>Rev!I36</f>
        <v>0</v>
      </c>
      <c r="J36" s="6">
        <f>Rev!J36</f>
        <v>0</v>
      </c>
      <c r="K36" s="6">
        <f>Rev!K36</f>
        <v>0</v>
      </c>
      <c r="L36" s="6">
        <f>Rev!L36</f>
        <v>0</v>
      </c>
      <c r="M36" s="6">
        <f>Rev!M36</f>
        <v>0</v>
      </c>
      <c r="N36" s="6">
        <f>Rev!N36</f>
        <v>0</v>
      </c>
      <c r="O36" s="6">
        <f>Rev!O36</f>
        <v>0</v>
      </c>
      <c r="P36" s="6">
        <f>Rev!P36</f>
        <v>0</v>
      </c>
      <c r="Q36" s="6">
        <f>Rev!Q36</f>
        <v>0</v>
      </c>
      <c r="R36" s="242">
        <f>VLOOKUP(D36,$D$12:$Q$39,Exp!$Y$73+1)</f>
        <v>0</v>
      </c>
      <c r="S36" s="242">
        <f>SUM(VLOOKUP($D36,$D$12:$Q$39,IF((Exp!$Y$73+1)&lt;=0,1,Exp!$Y$73+1))+VLOOKUP($D36,$D$12:$Q$39,IF((Exp!$Y$73+1-1)&lt;=0,1,Exp!$Y$73+1-1))+VLOOKUP($D36,$D$12:$Q$39,IF((Exp!$Y$73+1-2)&lt;=0,1,Exp!$Y$73+1-2))+VLOOKUP($D36,$D$12:$Q$39,IF((Exp!$Y$73+1-3)&lt;=0,1,Exp!$Y$73+1-3))+VLOOKUP($D36,$D$12:$Q$39,IF((Exp!$Y$73+1-4)&lt;=0,1,Exp!$Y$73+1-4))+VLOOKUP($D36,$D$12:$Q$39,IF((Exp!$Y$73+1-5)&lt;=0,1,Exp!$Y$73+1-5))+VLOOKUP($D36,$D$12:$Q$39,IF((Exp!$Y$73+1-6)&lt;=0,1,Exp!$Y$73+1-6))+VLOOKUP($D36,$D$12:$Q$39,IF((Exp!$Y$73+1-7)&lt;=0,1,Exp!$Y$73+1-7))+VLOOKUP($D36,$D$12:$Q$39,IF((Exp!$Y$73+1-8)&lt;=0,1,Exp!$Y$73+1-8))+VLOOKUP($D36,$D$12:$Q$39,IF((Exp!$Y$73+1-9)&lt;=0,1,Exp!$Y$73+1-9))+VLOOKUP($D36,$D$12:$Q$39,IF((Exp!$Y$73+1-10)&lt;=0,1,Exp!$Y$73+1-10))+VLOOKUP($D36,$D$12:$Q$39,IF((Exp!$Y$73+1-11)&lt;=0,1,Exp!$Y$73+1-11))+VLOOKUP($D36,$D$12:$Q$39,IF((Exp!$Y$73+1-12)&lt;=0,1,Exp!$Y$73+1-12))+VLOOKUP($D36,$D$12:$Q$39,IF((Exp!$Y$73+1-13)&lt;=0,1,Exp!$Y$73+1-13)))-(13-Exp!$Y$73+1)*$D36</f>
        <v>0</v>
      </c>
      <c r="T36" s="242">
        <f>Rev!S36</f>
        <v>0</v>
      </c>
    </row>
    <row r="37" spans="1:20" ht="15.6">
      <c r="A37" s="95"/>
      <c r="B37" s="159" t="str">
        <f>IF(Rev!B37=0," ",Rev!B37)</f>
        <v>Performance Link Payment</v>
      </c>
      <c r="C37" s="40"/>
      <c r="D37" s="40">
        <v>26</v>
      </c>
      <c r="E37" s="6">
        <f>Rev!E37</f>
        <v>0</v>
      </c>
      <c r="F37" s="6">
        <f>Rev!F37</f>
        <v>0</v>
      </c>
      <c r="G37" s="6">
        <f>Rev!G37</f>
        <v>0</v>
      </c>
      <c r="H37" s="6">
        <f>Rev!H37</f>
        <v>0</v>
      </c>
      <c r="I37" s="6">
        <f>Rev!I37</f>
        <v>0</v>
      </c>
      <c r="J37" s="6">
        <f>Rev!J37</f>
        <v>0</v>
      </c>
      <c r="K37" s="6">
        <f>Rev!K37</f>
        <v>0</v>
      </c>
      <c r="L37" s="6">
        <f>Rev!L37</f>
        <v>0</v>
      </c>
      <c r="M37" s="6">
        <f>Rev!M37</f>
        <v>0</v>
      </c>
      <c r="N37" s="6">
        <f>Rev!N37</f>
        <v>0</v>
      </c>
      <c r="O37" s="6">
        <f>Rev!O37</f>
        <v>0</v>
      </c>
      <c r="P37" s="6">
        <f>Rev!P37</f>
        <v>0</v>
      </c>
      <c r="Q37" s="6">
        <f>Rev!Q37</f>
        <v>0</v>
      </c>
      <c r="R37" s="242">
        <f>VLOOKUP(D37,$D$12:$Q$39,Exp!$Y$73+1)</f>
        <v>0</v>
      </c>
      <c r="S37" s="242">
        <f>SUM(VLOOKUP($D37,$D$12:$Q$39,IF((Exp!$Y$73+1)&lt;=0,1,Exp!$Y$73+1))+VLOOKUP($D37,$D$12:$Q$39,IF((Exp!$Y$73+1-1)&lt;=0,1,Exp!$Y$73+1-1))+VLOOKUP($D37,$D$12:$Q$39,IF((Exp!$Y$73+1-2)&lt;=0,1,Exp!$Y$73+1-2))+VLOOKUP($D37,$D$12:$Q$39,IF((Exp!$Y$73+1-3)&lt;=0,1,Exp!$Y$73+1-3))+VLOOKUP($D37,$D$12:$Q$39,IF((Exp!$Y$73+1-4)&lt;=0,1,Exp!$Y$73+1-4))+VLOOKUP($D37,$D$12:$Q$39,IF((Exp!$Y$73+1-5)&lt;=0,1,Exp!$Y$73+1-5))+VLOOKUP($D37,$D$12:$Q$39,IF((Exp!$Y$73+1-6)&lt;=0,1,Exp!$Y$73+1-6))+VLOOKUP($D37,$D$12:$Q$39,IF((Exp!$Y$73+1-7)&lt;=0,1,Exp!$Y$73+1-7))+VLOOKUP($D37,$D$12:$Q$39,IF((Exp!$Y$73+1-8)&lt;=0,1,Exp!$Y$73+1-8))+VLOOKUP($D37,$D$12:$Q$39,IF((Exp!$Y$73+1-9)&lt;=0,1,Exp!$Y$73+1-9))+VLOOKUP($D37,$D$12:$Q$39,IF((Exp!$Y$73+1-10)&lt;=0,1,Exp!$Y$73+1-10))+VLOOKUP($D37,$D$12:$Q$39,IF((Exp!$Y$73+1-11)&lt;=0,1,Exp!$Y$73+1-11))+VLOOKUP($D37,$D$12:$Q$39,IF((Exp!$Y$73+1-12)&lt;=0,1,Exp!$Y$73+1-12))+VLOOKUP($D37,$D$12:$Q$39,IF((Exp!$Y$73+1-13)&lt;=0,1,Exp!$Y$73+1-13)))-(13-Exp!$Y$73+1)*$D37</f>
        <v>0</v>
      </c>
      <c r="T37" s="242">
        <f>Rev!S37</f>
        <v>0</v>
      </c>
    </row>
    <row r="38" spans="1:20" ht="15.6">
      <c r="A38" s="95"/>
      <c r="B38" s="159" t="str">
        <f>IF(Rev!B38=0," ",Rev!B38)</f>
        <v xml:space="preserve"> </v>
      </c>
      <c r="C38" s="40"/>
      <c r="D38" s="40">
        <v>27</v>
      </c>
      <c r="E38" s="6">
        <f>Rev!E38</f>
        <v>0</v>
      </c>
      <c r="F38" s="6">
        <f>Rev!F38</f>
        <v>0</v>
      </c>
      <c r="G38" s="6">
        <f>Rev!G38</f>
        <v>0</v>
      </c>
      <c r="H38" s="6">
        <f>Rev!H38</f>
        <v>0</v>
      </c>
      <c r="I38" s="6">
        <f>Rev!I38</f>
        <v>0</v>
      </c>
      <c r="J38" s="6">
        <f>Rev!J38</f>
        <v>0</v>
      </c>
      <c r="K38" s="6">
        <f>Rev!K38</f>
        <v>0</v>
      </c>
      <c r="L38" s="6">
        <f>Rev!L38</f>
        <v>0</v>
      </c>
      <c r="M38" s="6">
        <f>Rev!M38</f>
        <v>0</v>
      </c>
      <c r="N38" s="6">
        <f>Rev!N38</f>
        <v>0</v>
      </c>
      <c r="O38" s="6">
        <f>Rev!O38</f>
        <v>0</v>
      </c>
      <c r="P38" s="6">
        <f>Rev!P38</f>
        <v>0</v>
      </c>
      <c r="Q38" s="6">
        <f>Rev!Q38</f>
        <v>0</v>
      </c>
      <c r="R38" s="242">
        <f>VLOOKUP(D38,$D$12:$Q$39,Exp!$Y$73+1)</f>
        <v>0</v>
      </c>
      <c r="S38" s="242">
        <f>SUM(VLOOKUP($D38,$D$12:$Q$39,IF((Exp!$Y$73+1)&lt;=0,1,Exp!$Y$73+1))+VLOOKUP($D38,$D$12:$Q$39,IF((Exp!$Y$73+1-1)&lt;=0,1,Exp!$Y$73+1-1))+VLOOKUP($D38,$D$12:$Q$39,IF((Exp!$Y$73+1-2)&lt;=0,1,Exp!$Y$73+1-2))+VLOOKUP($D38,$D$12:$Q$39,IF((Exp!$Y$73+1-3)&lt;=0,1,Exp!$Y$73+1-3))+VLOOKUP($D38,$D$12:$Q$39,IF((Exp!$Y$73+1-4)&lt;=0,1,Exp!$Y$73+1-4))+VLOOKUP($D38,$D$12:$Q$39,IF((Exp!$Y$73+1-5)&lt;=0,1,Exp!$Y$73+1-5))+VLOOKUP($D38,$D$12:$Q$39,IF((Exp!$Y$73+1-6)&lt;=0,1,Exp!$Y$73+1-6))+VLOOKUP($D38,$D$12:$Q$39,IF((Exp!$Y$73+1-7)&lt;=0,1,Exp!$Y$73+1-7))+VLOOKUP($D38,$D$12:$Q$39,IF((Exp!$Y$73+1-8)&lt;=0,1,Exp!$Y$73+1-8))+VLOOKUP($D38,$D$12:$Q$39,IF((Exp!$Y$73+1-9)&lt;=0,1,Exp!$Y$73+1-9))+VLOOKUP($D38,$D$12:$Q$39,IF((Exp!$Y$73+1-10)&lt;=0,1,Exp!$Y$73+1-10))+VLOOKUP($D38,$D$12:$Q$39,IF((Exp!$Y$73+1-11)&lt;=0,1,Exp!$Y$73+1-11))+VLOOKUP($D38,$D$12:$Q$39,IF((Exp!$Y$73+1-12)&lt;=0,1,Exp!$Y$73+1-12))+VLOOKUP($D38,$D$12:$Q$39,IF((Exp!$Y$73+1-13)&lt;=0,1,Exp!$Y$73+1-13)))-(13-Exp!$Y$73+1)*$D38</f>
        <v>0</v>
      </c>
      <c r="T38" s="242">
        <f>Rev!S38</f>
        <v>0</v>
      </c>
    </row>
    <row r="39" spans="1:20" ht="15.6">
      <c r="A39" s="95"/>
      <c r="B39" s="159" t="str">
        <f>IF(Rev!B39=0," ",Rev!B39)</f>
        <v xml:space="preserve"> </v>
      </c>
      <c r="C39" s="40"/>
      <c r="D39" s="40">
        <v>28</v>
      </c>
      <c r="E39" s="6">
        <f>Rev!E39</f>
        <v>0</v>
      </c>
      <c r="F39" s="6">
        <f>Rev!F39</f>
        <v>0</v>
      </c>
      <c r="G39" s="6">
        <f>Rev!G39</f>
        <v>0</v>
      </c>
      <c r="H39" s="6">
        <f>Rev!H39</f>
        <v>0</v>
      </c>
      <c r="I39" s="6">
        <f>Rev!I39</f>
        <v>0</v>
      </c>
      <c r="J39" s="6">
        <f>Rev!J39</f>
        <v>0</v>
      </c>
      <c r="K39" s="6">
        <f>Rev!K39</f>
        <v>0</v>
      </c>
      <c r="L39" s="6">
        <f>Rev!L39</f>
        <v>0</v>
      </c>
      <c r="M39" s="6">
        <f>Rev!M39</f>
        <v>0</v>
      </c>
      <c r="N39" s="6">
        <f>Rev!N39</f>
        <v>0</v>
      </c>
      <c r="O39" s="6">
        <f>Rev!O39</f>
        <v>0</v>
      </c>
      <c r="P39" s="6">
        <f>Rev!P39</f>
        <v>0</v>
      </c>
      <c r="Q39" s="6">
        <f>Rev!Q39</f>
        <v>0</v>
      </c>
      <c r="R39" s="242">
        <f>VLOOKUP(D39,$D$12:$Q$39,Exp!$Y$73+1)</f>
        <v>0</v>
      </c>
      <c r="S39" s="242">
        <f>SUM(VLOOKUP($D39,$D$12:$Q$39,IF((Exp!$Y$73+1)&lt;=0,1,Exp!$Y$73+1))+VLOOKUP($D39,$D$12:$Q$39,IF((Exp!$Y$73+1-1)&lt;=0,1,Exp!$Y$73+1-1))+VLOOKUP($D39,$D$12:$Q$39,IF((Exp!$Y$73+1-2)&lt;=0,1,Exp!$Y$73+1-2))+VLOOKUP($D39,$D$12:$Q$39,IF((Exp!$Y$73+1-3)&lt;=0,1,Exp!$Y$73+1-3))+VLOOKUP($D39,$D$12:$Q$39,IF((Exp!$Y$73+1-4)&lt;=0,1,Exp!$Y$73+1-4))+VLOOKUP($D39,$D$12:$Q$39,IF((Exp!$Y$73+1-5)&lt;=0,1,Exp!$Y$73+1-5))+VLOOKUP($D39,$D$12:$Q$39,IF((Exp!$Y$73+1-6)&lt;=0,1,Exp!$Y$73+1-6))+VLOOKUP($D39,$D$12:$Q$39,IF((Exp!$Y$73+1-7)&lt;=0,1,Exp!$Y$73+1-7))+VLOOKUP($D39,$D$12:$Q$39,IF((Exp!$Y$73+1-8)&lt;=0,1,Exp!$Y$73+1-8))+VLOOKUP($D39,$D$12:$Q$39,IF((Exp!$Y$73+1-9)&lt;=0,1,Exp!$Y$73+1-9))+VLOOKUP($D39,$D$12:$Q$39,IF((Exp!$Y$73+1-10)&lt;=0,1,Exp!$Y$73+1-10))+VLOOKUP($D39,$D$12:$Q$39,IF((Exp!$Y$73+1-11)&lt;=0,1,Exp!$Y$73+1-11))+VLOOKUP($D39,$D$12:$Q$39,IF((Exp!$Y$73+1-12)&lt;=0,1,Exp!$Y$73+1-12))+VLOOKUP($D39,$D$12:$Q$39,IF((Exp!$Y$73+1-13)&lt;=0,1,Exp!$Y$73+1-13)))-(13-Exp!$Y$73+1)*$D39</f>
        <v>0</v>
      </c>
      <c r="T39" s="242">
        <f>Rev!S39</f>
        <v>0</v>
      </c>
    </row>
    <row r="40" spans="1:20" ht="15.6">
      <c r="A40" s="95"/>
      <c r="B40" s="43"/>
      <c r="C40" s="40"/>
      <c r="D40" s="40"/>
      <c r="E40" s="54"/>
      <c r="F40" s="54"/>
      <c r="G40" s="54"/>
      <c r="H40" s="54"/>
      <c r="I40" s="54"/>
      <c r="J40" s="54"/>
      <c r="K40" s="54"/>
      <c r="L40" s="54"/>
      <c r="M40" s="54"/>
      <c r="N40" s="54"/>
      <c r="O40" s="54"/>
      <c r="P40" s="54"/>
      <c r="Q40" s="54"/>
      <c r="R40" s="243"/>
      <c r="S40" s="243"/>
      <c r="T40" s="243"/>
    </row>
    <row r="41" spans="1:20" ht="15.6">
      <c r="A41" s="95"/>
      <c r="B41" s="42" t="s">
        <v>189</v>
      </c>
      <c r="C41" s="40"/>
      <c r="D41" s="40"/>
      <c r="E41" s="6">
        <f>+E43-E42</f>
        <v>0</v>
      </c>
      <c r="F41" s="6">
        <f t="shared" ref="F41:T41" si="0">+F43-F42</f>
        <v>0</v>
      </c>
      <c r="G41" s="6">
        <f t="shared" si="0"/>
        <v>0</v>
      </c>
      <c r="H41" s="6">
        <f t="shared" si="0"/>
        <v>0</v>
      </c>
      <c r="I41" s="6">
        <f t="shared" si="0"/>
        <v>0</v>
      </c>
      <c r="J41" s="6">
        <f t="shared" si="0"/>
        <v>0</v>
      </c>
      <c r="K41" s="6">
        <f t="shared" si="0"/>
        <v>0</v>
      </c>
      <c r="L41" s="6">
        <f t="shared" si="0"/>
        <v>0</v>
      </c>
      <c r="M41" s="6">
        <f t="shared" si="0"/>
        <v>0</v>
      </c>
      <c r="N41" s="6">
        <f t="shared" si="0"/>
        <v>0</v>
      </c>
      <c r="O41" s="6">
        <f t="shared" si="0"/>
        <v>0</v>
      </c>
      <c r="P41" s="6">
        <f t="shared" si="0"/>
        <v>0</v>
      </c>
      <c r="Q41" s="6">
        <f t="shared" si="0"/>
        <v>0</v>
      </c>
      <c r="R41" s="242">
        <f>+R43-R42</f>
        <v>0</v>
      </c>
      <c r="S41" s="242">
        <f t="shared" si="0"/>
        <v>0</v>
      </c>
      <c r="T41" s="242">
        <f t="shared" si="0"/>
        <v>0</v>
      </c>
    </row>
    <row r="42" spans="1:20" ht="15.6">
      <c r="A42" s="95"/>
      <c r="B42" s="97" t="s">
        <v>190</v>
      </c>
      <c r="C42" s="98"/>
      <c r="D42" s="98"/>
      <c r="E42" s="6">
        <f>E34</f>
        <v>0</v>
      </c>
      <c r="F42" s="6">
        <f t="shared" ref="F42:T42" si="1">F34</f>
        <v>0</v>
      </c>
      <c r="G42" s="6">
        <f t="shared" si="1"/>
        <v>0</v>
      </c>
      <c r="H42" s="6">
        <f t="shared" si="1"/>
        <v>0</v>
      </c>
      <c r="I42" s="6">
        <f t="shared" si="1"/>
        <v>0</v>
      </c>
      <c r="J42" s="6">
        <f t="shared" si="1"/>
        <v>0</v>
      </c>
      <c r="K42" s="6">
        <f t="shared" si="1"/>
        <v>0</v>
      </c>
      <c r="L42" s="6">
        <f t="shared" si="1"/>
        <v>0</v>
      </c>
      <c r="M42" s="6">
        <f t="shared" si="1"/>
        <v>0</v>
      </c>
      <c r="N42" s="6">
        <f t="shared" si="1"/>
        <v>0</v>
      </c>
      <c r="O42" s="6">
        <f t="shared" si="1"/>
        <v>0</v>
      </c>
      <c r="P42" s="6">
        <f t="shared" si="1"/>
        <v>0</v>
      </c>
      <c r="Q42" s="6">
        <f t="shared" si="1"/>
        <v>0</v>
      </c>
      <c r="R42" s="242">
        <f>R34</f>
        <v>0</v>
      </c>
      <c r="S42" s="242">
        <f t="shared" si="1"/>
        <v>0</v>
      </c>
      <c r="T42" s="242">
        <f t="shared" si="1"/>
        <v>0</v>
      </c>
    </row>
    <row r="43" spans="1:20" ht="15.6">
      <c r="A43" s="95"/>
      <c r="B43" s="42" t="s">
        <v>38</v>
      </c>
      <c r="C43" s="40"/>
      <c r="D43" s="40"/>
      <c r="E43" s="8">
        <f>SUM(E12:E39)</f>
        <v>0</v>
      </c>
      <c r="F43" s="8">
        <f t="shared" ref="F43:Q43" si="2">SUM(F12:F39)</f>
        <v>0</v>
      </c>
      <c r="G43" s="8">
        <f t="shared" si="2"/>
        <v>0</v>
      </c>
      <c r="H43" s="8">
        <f t="shared" si="2"/>
        <v>0</v>
      </c>
      <c r="I43" s="8">
        <f t="shared" si="2"/>
        <v>0</v>
      </c>
      <c r="J43" s="8">
        <f t="shared" si="2"/>
        <v>0</v>
      </c>
      <c r="K43" s="8">
        <f t="shared" si="2"/>
        <v>0</v>
      </c>
      <c r="L43" s="8">
        <f t="shared" si="2"/>
        <v>0</v>
      </c>
      <c r="M43" s="8">
        <f t="shared" si="2"/>
        <v>0</v>
      </c>
      <c r="N43" s="8">
        <f t="shared" si="2"/>
        <v>0</v>
      </c>
      <c r="O43" s="8">
        <f t="shared" si="2"/>
        <v>0</v>
      </c>
      <c r="P43" s="8">
        <f t="shared" si="2"/>
        <v>0</v>
      </c>
      <c r="Q43" s="8">
        <f t="shared" si="2"/>
        <v>0</v>
      </c>
      <c r="R43" s="243">
        <f>SUM(R12:R39)</f>
        <v>0</v>
      </c>
      <c r="S43" s="243">
        <f>SUM(S12:S39)</f>
        <v>0</v>
      </c>
      <c r="T43" s="243">
        <f>SUM(T12:T39)</f>
        <v>0</v>
      </c>
    </row>
    <row r="44" spans="1:20" ht="19.5" customHeight="1">
      <c r="A44" s="56" t="s">
        <v>36</v>
      </c>
      <c r="B44" s="19" t="s">
        <v>40</v>
      </c>
    </row>
    <row r="45" spans="1:20">
      <c r="B45" s="99"/>
      <c r="D45" s="19" t="s">
        <v>39</v>
      </c>
      <c r="I45" s="99"/>
      <c r="J45" s="99"/>
      <c r="K45" s="99"/>
      <c r="L45" s="99"/>
      <c r="M45" s="99"/>
      <c r="N45" s="99"/>
      <c r="O45" s="99"/>
      <c r="P45" s="99"/>
      <c r="Q45" s="99"/>
    </row>
    <row r="46" spans="1:20">
      <c r="B46" s="75" t="str">
        <f>Exp!A59</f>
        <v>Email to:dhhsaccounting@milwaukeecountywi.gov</v>
      </c>
    </row>
    <row r="47" spans="1:20">
      <c r="S47" s="75" t="s">
        <v>70</v>
      </c>
    </row>
    <row r="48" spans="1:20" ht="19.5" customHeight="1"/>
    <row r="50" spans="7:7" ht="19.5" customHeight="1">
      <c r="G50" s="19">
        <f>IF($V$50=0,0,($V$50*G48)-G39)</f>
        <v>0</v>
      </c>
    </row>
  </sheetData>
  <sheetProtection algorithmName="SHA-512" hashValue="6WmXC3Np/LYDgUSPd67CI7mm0XiZqQVyfUl06X9zlIl6uJEEuYyqS7jrLKZ7S3G49uf8odpsXOlhrzblyC5htQ==" saltValue="Kiy/7HS4wR99mjroTgoCCA==" spinCount="100000" sheet="1"/>
  <mergeCells count="3">
    <mergeCell ref="S2:T2"/>
    <mergeCell ref="S4:T4"/>
    <mergeCell ref="S6:T6"/>
  </mergeCells>
  <phoneticPr fontId="0" type="noConversion"/>
  <pageMargins left="0.25" right="0.25" top="0.79" bottom="0.42" header="0.2" footer="0.3"/>
  <pageSetup orientation="portrait" r:id="rId1"/>
  <headerFooter alignWithMargins="0">
    <oddHeader>&amp;C&amp;"Times New Roman,Bold"&amp;16Milwaukee County Department of Health and Human Services (DHHS)&amp;"Arial,Regular"&amp;10
&amp;"Arial,Bold"&amp;12BILL 2</oddHeader>
    <oddFooter>&amp;C&amp;A&amp;RRevised 1/20/22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CFADE-E8D4-4546-96E1-2203B3743FCE}">
  <dimension ref="B1:S22"/>
  <sheetViews>
    <sheetView workbookViewId="0">
      <selection activeCell="O34" sqref="O34"/>
    </sheetView>
  </sheetViews>
  <sheetFormatPr defaultRowHeight="13.2"/>
  <cols>
    <col min="9" max="10" width="10.109375" bestFit="1" customWidth="1"/>
    <col min="12" max="12" width="9.44140625" bestFit="1" customWidth="1"/>
    <col min="13" max="13" width="3.33203125" customWidth="1"/>
    <col min="15" max="15" width="10.109375" bestFit="1" customWidth="1"/>
  </cols>
  <sheetData>
    <row r="1" spans="2:19">
      <c r="B1">
        <v>2026</v>
      </c>
    </row>
    <row r="2" spans="2:19">
      <c r="I2" t="s">
        <v>406</v>
      </c>
      <c r="L2" t="s">
        <v>407</v>
      </c>
      <c r="N2" t="s">
        <v>408</v>
      </c>
      <c r="R2" s="488" t="s">
        <v>423</v>
      </c>
    </row>
    <row r="3" spans="2:19" ht="15.6">
      <c r="B3" s="488" t="s">
        <v>389</v>
      </c>
      <c r="C3" s="228" t="s">
        <v>401</v>
      </c>
      <c r="D3" s="229" t="s">
        <v>328</v>
      </c>
      <c r="F3" s="488" t="s">
        <v>389</v>
      </c>
      <c r="I3" s="492">
        <v>44561</v>
      </c>
      <c r="J3" s="492">
        <v>45689</v>
      </c>
      <c r="K3" s="491"/>
      <c r="L3" s="492">
        <v>45292</v>
      </c>
      <c r="M3" s="492"/>
      <c r="N3" s="492">
        <v>45658</v>
      </c>
      <c r="O3" s="492">
        <v>45688</v>
      </c>
    </row>
    <row r="4" spans="2:19" ht="15.6">
      <c r="B4" s="488" t="s">
        <v>390</v>
      </c>
      <c r="C4" s="228" t="s">
        <v>402</v>
      </c>
      <c r="D4" s="229" t="s">
        <v>329</v>
      </c>
      <c r="F4" s="488" t="s">
        <v>390</v>
      </c>
      <c r="I4" s="492">
        <v>44592</v>
      </c>
      <c r="J4" s="492">
        <v>45717</v>
      </c>
      <c r="L4" s="492">
        <v>45323</v>
      </c>
      <c r="M4" s="492"/>
      <c r="N4" s="492">
        <v>45689</v>
      </c>
      <c r="O4" s="492">
        <v>45716</v>
      </c>
      <c r="R4" t="str">
        <f>+LEFT(S4,2)</f>
        <v>XB</v>
      </c>
      <c r="S4" t="s">
        <v>409</v>
      </c>
    </row>
    <row r="5" spans="2:19">
      <c r="B5" s="488" t="s">
        <v>391</v>
      </c>
      <c r="C5" t="s">
        <v>426</v>
      </c>
      <c r="D5" s="229" t="s">
        <v>330</v>
      </c>
      <c r="F5" s="488" t="s">
        <v>391</v>
      </c>
      <c r="I5" s="492">
        <v>44620</v>
      </c>
      <c r="J5" s="492">
        <v>45748</v>
      </c>
      <c r="L5" s="492">
        <v>45352</v>
      </c>
      <c r="M5" s="492"/>
      <c r="N5" s="492">
        <v>45717</v>
      </c>
      <c r="O5" s="492">
        <v>45747</v>
      </c>
      <c r="R5" t="str">
        <f t="shared" ref="R5:R17" si="0">+LEFT(S5,2)</f>
        <v>XD</v>
      </c>
      <c r="S5" t="s">
        <v>410</v>
      </c>
    </row>
    <row r="6" spans="2:19" ht="15.6">
      <c r="B6" s="488" t="s">
        <v>392</v>
      </c>
      <c r="C6" s="228" t="s">
        <v>403</v>
      </c>
      <c r="D6" s="229" t="s">
        <v>331</v>
      </c>
      <c r="F6" s="488" t="s">
        <v>392</v>
      </c>
      <c r="I6" s="492">
        <v>44651</v>
      </c>
      <c r="J6" s="492">
        <v>45778</v>
      </c>
      <c r="L6" s="492">
        <v>45383</v>
      </c>
      <c r="M6" s="492"/>
      <c r="N6" s="492">
        <v>45748</v>
      </c>
      <c r="O6" s="492">
        <v>45777</v>
      </c>
      <c r="R6" t="str">
        <f t="shared" si="0"/>
        <v>XC</v>
      </c>
      <c r="S6" t="s">
        <v>411</v>
      </c>
    </row>
    <row r="7" spans="2:19" ht="15.6">
      <c r="B7" s="488" t="s">
        <v>393</v>
      </c>
      <c r="C7" s="228" t="s">
        <v>404</v>
      </c>
      <c r="D7" s="229" t="s">
        <v>332</v>
      </c>
      <c r="F7" s="488" t="s">
        <v>393</v>
      </c>
      <c r="I7" s="492">
        <v>44681</v>
      </c>
      <c r="J7" s="492">
        <v>45809</v>
      </c>
      <c r="L7" s="492">
        <v>45413</v>
      </c>
      <c r="M7" s="492"/>
      <c r="N7" s="492">
        <v>45778</v>
      </c>
      <c r="O7" s="492">
        <v>45808</v>
      </c>
      <c r="R7" t="str">
        <f t="shared" si="0"/>
        <v>XS</v>
      </c>
      <c r="S7" t="s">
        <v>412</v>
      </c>
    </row>
    <row r="8" spans="2:19" ht="15.6">
      <c r="B8" s="488" t="s">
        <v>394</v>
      </c>
      <c r="C8" s="228" t="s">
        <v>405</v>
      </c>
      <c r="D8" s="229" t="s">
        <v>333</v>
      </c>
      <c r="F8" s="488" t="s">
        <v>394</v>
      </c>
      <c r="I8" s="492">
        <v>44712</v>
      </c>
      <c r="J8" s="492">
        <v>45839</v>
      </c>
      <c r="L8" s="492">
        <v>45444</v>
      </c>
      <c r="M8" s="492"/>
      <c r="N8" s="492">
        <v>45809</v>
      </c>
      <c r="O8" s="492">
        <v>45838</v>
      </c>
      <c r="R8" t="str">
        <f t="shared" si="0"/>
        <v>XT</v>
      </c>
      <c r="S8" t="s">
        <v>413</v>
      </c>
    </row>
    <row r="9" spans="2:19">
      <c r="B9" s="488" t="s">
        <v>395</v>
      </c>
      <c r="D9" s="229" t="s">
        <v>334</v>
      </c>
      <c r="F9" s="488" t="s">
        <v>395</v>
      </c>
      <c r="I9" s="492">
        <v>44742</v>
      </c>
      <c r="J9" s="492">
        <v>45870</v>
      </c>
      <c r="L9" s="492">
        <v>45474</v>
      </c>
      <c r="M9" s="492"/>
      <c r="N9" s="492">
        <v>45839</v>
      </c>
      <c r="O9" s="492">
        <v>45869</v>
      </c>
      <c r="R9" t="str">
        <f t="shared" si="0"/>
        <v>XU</v>
      </c>
      <c r="S9" t="s">
        <v>414</v>
      </c>
    </row>
    <row r="10" spans="2:19">
      <c r="B10" s="488" t="s">
        <v>396</v>
      </c>
      <c r="F10" s="488" t="s">
        <v>396</v>
      </c>
      <c r="I10" s="492">
        <v>44773</v>
      </c>
      <c r="J10" s="492">
        <v>45901</v>
      </c>
      <c r="L10" s="492">
        <v>45505</v>
      </c>
      <c r="M10" s="492"/>
      <c r="N10" s="492">
        <v>45870</v>
      </c>
      <c r="O10" s="492">
        <v>45900</v>
      </c>
      <c r="R10" t="str">
        <f t="shared" si="0"/>
        <v>XV</v>
      </c>
      <c r="S10" t="s">
        <v>415</v>
      </c>
    </row>
    <row r="11" spans="2:19">
      <c r="B11" s="488" t="s">
        <v>397</v>
      </c>
      <c r="F11" s="488" t="s">
        <v>397</v>
      </c>
      <c r="I11" s="492">
        <v>44804</v>
      </c>
      <c r="J11" s="492">
        <v>45931</v>
      </c>
      <c r="L11" s="492">
        <v>45536</v>
      </c>
      <c r="M11" s="492"/>
      <c r="N11" s="492">
        <v>45901</v>
      </c>
      <c r="O11" s="492">
        <v>45930</v>
      </c>
      <c r="R11" t="str">
        <f t="shared" si="0"/>
        <v>XW</v>
      </c>
      <c r="S11" t="s">
        <v>416</v>
      </c>
    </row>
    <row r="12" spans="2:19">
      <c r="B12" s="488" t="s">
        <v>398</v>
      </c>
      <c r="F12" s="488" t="s">
        <v>398</v>
      </c>
      <c r="I12" s="492">
        <v>44834</v>
      </c>
      <c r="J12" s="492">
        <v>45962</v>
      </c>
      <c r="L12" s="492">
        <v>45566</v>
      </c>
      <c r="M12" s="492"/>
      <c r="N12" s="492">
        <v>45931</v>
      </c>
      <c r="O12" s="492">
        <v>45961</v>
      </c>
      <c r="R12" t="str">
        <f t="shared" si="0"/>
        <v>XX</v>
      </c>
      <c r="S12" t="s">
        <v>417</v>
      </c>
    </row>
    <row r="13" spans="2:19">
      <c r="B13" s="488" t="s">
        <v>399</v>
      </c>
      <c r="F13" s="488" t="s">
        <v>399</v>
      </c>
      <c r="I13" s="492">
        <v>44865</v>
      </c>
      <c r="J13" s="492">
        <v>45992</v>
      </c>
      <c r="L13" s="492">
        <v>45597</v>
      </c>
      <c r="M13" s="492"/>
      <c r="N13" s="492">
        <v>45962</v>
      </c>
      <c r="O13" s="492">
        <v>45991</v>
      </c>
      <c r="R13" t="str">
        <f t="shared" si="0"/>
        <v>XY</v>
      </c>
      <c r="S13" t="s">
        <v>418</v>
      </c>
    </row>
    <row r="14" spans="2:19">
      <c r="B14" s="488" t="s">
        <v>400</v>
      </c>
      <c r="F14" s="488" t="s">
        <v>400</v>
      </c>
      <c r="I14" s="492">
        <v>44895</v>
      </c>
      <c r="J14" s="492">
        <v>46023</v>
      </c>
      <c r="L14" s="492">
        <v>45627</v>
      </c>
      <c r="M14" s="492"/>
      <c r="N14" s="492">
        <v>45992</v>
      </c>
      <c r="O14" s="492">
        <v>46022</v>
      </c>
      <c r="R14" t="str">
        <f t="shared" si="0"/>
        <v>XZ</v>
      </c>
      <c r="S14" t="s">
        <v>419</v>
      </c>
    </row>
    <row r="15" spans="2:19">
      <c r="B15" s="488"/>
      <c r="R15" t="str">
        <f t="shared" si="0"/>
        <v>XJ</v>
      </c>
      <c r="S15" t="s">
        <v>420</v>
      </c>
    </row>
    <row r="16" spans="2:19">
      <c r="D16" s="229" t="s">
        <v>241</v>
      </c>
      <c r="R16" t="str">
        <f t="shared" si="0"/>
        <v>WX</v>
      </c>
      <c r="S16" t="s">
        <v>421</v>
      </c>
    </row>
    <row r="17" spans="2:19">
      <c r="D17" s="229" t="s">
        <v>242</v>
      </c>
      <c r="R17" t="str">
        <f t="shared" si="0"/>
        <v>XO</v>
      </c>
      <c r="S17" t="s">
        <v>422</v>
      </c>
    </row>
    <row r="18" spans="2:19">
      <c r="D18" s="229" t="s">
        <v>243</v>
      </c>
    </row>
    <row r="19" spans="2:19">
      <c r="D19" s="229" t="s">
        <v>248</v>
      </c>
    </row>
    <row r="21" spans="2:19">
      <c r="B21" s="230" t="s">
        <v>231</v>
      </c>
      <c r="C21" s="229"/>
      <c r="D21" s="230" t="s">
        <v>234</v>
      </c>
      <c r="E21" s="229">
        <v>1</v>
      </c>
      <c r="F21" s="231" t="s">
        <v>235</v>
      </c>
      <c r="G21" s="229" t="s">
        <v>237</v>
      </c>
    </row>
    <row r="22" spans="2:19">
      <c r="B22" s="230" t="s">
        <v>232</v>
      </c>
      <c r="C22" s="229"/>
      <c r="D22" s="230" t="s">
        <v>233</v>
      </c>
      <c r="E22" s="229">
        <v>2</v>
      </c>
      <c r="F22" s="231" t="s">
        <v>236</v>
      </c>
    </row>
  </sheetData>
  <phoneticPr fontId="25" type="noConversion"/>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212"/>
  <sheetViews>
    <sheetView workbookViewId="0">
      <selection activeCell="Y9" sqref="Y9"/>
    </sheetView>
  </sheetViews>
  <sheetFormatPr defaultColWidth="8.88671875" defaultRowHeight="13.2"/>
  <cols>
    <col min="1" max="1" width="8.109375" style="329" customWidth="1"/>
    <col min="2" max="2" width="11.6640625" style="329" customWidth="1"/>
    <col min="3" max="3" width="12.6640625" style="329" customWidth="1"/>
    <col min="4" max="4" width="9.88671875" style="329" customWidth="1"/>
    <col min="5" max="5" width="8.88671875" style="329" customWidth="1"/>
    <col min="6" max="6" width="7.33203125" style="329" customWidth="1"/>
    <col min="7" max="7" width="9.33203125" style="329" customWidth="1"/>
    <col min="8" max="11" width="7.6640625" style="329" customWidth="1"/>
    <col min="12" max="12" width="0.109375" style="329" customWidth="1"/>
    <col min="13" max="16" width="9.44140625" style="329" customWidth="1"/>
    <col min="17" max="17" width="9" style="329" customWidth="1"/>
    <col min="18" max="18" width="9.33203125" style="329" customWidth="1"/>
    <col min="19" max="19" width="13.44140625" style="329" customWidth="1"/>
    <col min="20" max="20" width="9.109375" style="426" customWidth="1"/>
    <col min="21" max="21" width="8.88671875" style="329" hidden="1" customWidth="1"/>
    <col min="22" max="22" width="19.6640625" style="329" hidden="1" customWidth="1"/>
    <col min="23" max="23" width="8.88671875" style="329" hidden="1" customWidth="1"/>
    <col min="24" max="24" width="13.6640625" style="329" hidden="1" customWidth="1"/>
    <col min="25" max="25" width="27.44140625" style="329" customWidth="1"/>
    <col min="26" max="16384" width="8.88671875" style="329"/>
  </cols>
  <sheetData>
    <row r="1" spans="1:20" ht="21" customHeight="1">
      <c r="E1" s="498">
        <f>Exp!I2</f>
        <v>2026</v>
      </c>
      <c r="T1" s="329"/>
    </row>
    <row r="2" spans="1:20" s="334" customFormat="1" ht="15" customHeight="1">
      <c r="A2" s="329" t="s">
        <v>0</v>
      </c>
      <c r="B2" s="589" t="str">
        <f>IF(Exp!B2=0," ",Exp!B2)</f>
        <v xml:space="preserve"> </v>
      </c>
      <c r="C2" s="589"/>
      <c r="D2" s="589"/>
      <c r="E2" s="589"/>
      <c r="F2" s="330"/>
      <c r="G2" s="330"/>
      <c r="H2" s="331"/>
      <c r="I2" s="332"/>
      <c r="J2" s="332"/>
      <c r="K2" s="332"/>
      <c r="L2" s="332"/>
      <c r="M2" s="332"/>
      <c r="N2" s="332"/>
      <c r="O2" s="332"/>
      <c r="P2" s="332"/>
      <c r="Q2" s="333" t="s">
        <v>340</v>
      </c>
      <c r="R2" s="590"/>
      <c r="S2" s="590"/>
    </row>
    <row r="3" spans="1:20" s="334" customFormat="1" ht="4.5" customHeight="1">
      <c r="A3" s="329"/>
      <c r="B3" s="335"/>
      <c r="C3" s="335"/>
      <c r="D3" s="335"/>
      <c r="E3" s="335"/>
      <c r="F3" s="335"/>
      <c r="G3" s="335"/>
      <c r="H3" s="335"/>
      <c r="I3" s="336"/>
      <c r="J3" s="336"/>
      <c r="K3" s="336"/>
      <c r="L3" s="336"/>
      <c r="M3" s="336"/>
      <c r="N3" s="336"/>
      <c r="O3" s="336"/>
      <c r="P3" s="336"/>
    </row>
    <row r="4" spans="1:20" s="334" customFormat="1" ht="13.5" customHeight="1">
      <c r="A4" s="329" t="s">
        <v>2</v>
      </c>
      <c r="B4" s="337" t="str">
        <f>IF(Exp!B4=0," ",Exp!B4)</f>
        <v xml:space="preserve"> </v>
      </c>
      <c r="C4" s="338"/>
      <c r="D4" s="339" t="str">
        <f>Exp!H4</f>
        <v>Ser. Area</v>
      </c>
      <c r="E4" s="340" t="str">
        <f>VLOOKUP(Exp!AB66,Exp!AA60:AB65,2)</f>
        <v>CYFS</v>
      </c>
      <c r="F4" s="341"/>
      <c r="G4" s="341"/>
      <c r="H4" s="331"/>
      <c r="I4" s="332"/>
      <c r="J4" s="332"/>
      <c r="K4" s="332"/>
      <c r="L4" s="332"/>
      <c r="M4" s="332"/>
      <c r="N4" s="332"/>
      <c r="O4" s="332"/>
      <c r="P4" s="332"/>
      <c r="Q4" s="342" t="s">
        <v>3</v>
      </c>
      <c r="R4" s="343" t="str">
        <f>IF(Exp!R4=0," ",Exp!R4)</f>
        <v xml:space="preserve"> </v>
      </c>
      <c r="S4" s="344"/>
    </row>
    <row r="5" spans="1:20" s="334" customFormat="1" ht="13.5" customHeight="1">
      <c r="A5" s="329" t="s">
        <v>327</v>
      </c>
      <c r="B5" s="335">
        <v>7</v>
      </c>
      <c r="C5" s="335"/>
      <c r="D5" s="335"/>
      <c r="E5" s="335"/>
      <c r="F5" s="335"/>
      <c r="G5" s="335"/>
      <c r="H5" s="335"/>
      <c r="I5" s="336"/>
      <c r="J5" s="336"/>
      <c r="K5" s="336"/>
      <c r="L5" s="336"/>
      <c r="M5" s="336"/>
      <c r="N5" s="336"/>
      <c r="O5" s="336"/>
      <c r="P5" s="336"/>
      <c r="Q5" s="591" t="s">
        <v>4</v>
      </c>
      <c r="R5" s="591"/>
      <c r="S5" s="345"/>
    </row>
    <row r="6" spans="1:20" s="334" customFormat="1" ht="13.5" customHeight="1">
      <c r="A6" s="329" t="s">
        <v>5</v>
      </c>
      <c r="B6" s="337" t="str">
        <f>IF(Exp!B6=0," ",Exp!B6)</f>
        <v>Early Intervention - Birth to Three</v>
      </c>
      <c r="C6" s="346"/>
      <c r="D6" s="346"/>
      <c r="E6" s="331"/>
      <c r="F6" s="331"/>
      <c r="G6" s="331"/>
      <c r="H6" s="331"/>
      <c r="I6" s="336"/>
      <c r="J6" s="336"/>
      <c r="K6" s="336"/>
      <c r="L6" s="336"/>
      <c r="M6" s="336"/>
      <c r="N6" s="336"/>
      <c r="O6" s="336"/>
      <c r="P6" s="336"/>
      <c r="Q6" s="347" t="s">
        <v>96</v>
      </c>
      <c r="R6" s="343" t="str">
        <f>IF(Exp!R6=0," ",Exp!R6)</f>
        <v>email</v>
      </c>
      <c r="S6" s="344"/>
    </row>
    <row r="7" spans="1:20" s="334" customFormat="1" ht="6" customHeight="1">
      <c r="A7" s="329"/>
      <c r="B7" s="335"/>
      <c r="C7" s="335"/>
      <c r="D7" s="335"/>
      <c r="E7" s="335"/>
      <c r="F7" s="335"/>
      <c r="G7" s="335"/>
      <c r="H7" s="335"/>
      <c r="I7" s="336"/>
      <c r="J7" s="336"/>
      <c r="K7" s="336"/>
      <c r="L7" s="336"/>
      <c r="M7" s="336"/>
      <c r="N7" s="336"/>
      <c r="O7" s="336"/>
      <c r="P7" s="336"/>
    </row>
    <row r="8" spans="1:20" s="334" customFormat="1" ht="13.5" customHeight="1">
      <c r="A8" s="329" t="s">
        <v>6</v>
      </c>
      <c r="B8" s="337" t="str">
        <f>IF(Exp!B8=0," ",Exp!B8)</f>
        <v xml:space="preserve"> </v>
      </c>
      <c r="C8" s="346"/>
      <c r="D8" s="346"/>
      <c r="E8" s="331"/>
      <c r="F8" s="331"/>
      <c r="G8" s="331"/>
      <c r="H8" s="331"/>
      <c r="I8" s="336"/>
      <c r="J8" s="336"/>
      <c r="K8" s="336"/>
      <c r="L8" s="336"/>
      <c r="M8" s="336"/>
      <c r="N8" s="336"/>
      <c r="O8" s="336"/>
      <c r="P8" s="336"/>
      <c r="Q8" s="348"/>
      <c r="R8" s="349" t="s">
        <v>182</v>
      </c>
      <c r="S8" s="350" t="str">
        <f>IF(Exp!S8=0," ",Exp!S8)</f>
        <v xml:space="preserve"> </v>
      </c>
    </row>
    <row r="9" spans="1:20" ht="15.75" customHeight="1">
      <c r="B9" s="351" t="s">
        <v>229</v>
      </c>
      <c r="C9" s="352" t="s">
        <v>227</v>
      </c>
      <c r="E9" s="353"/>
      <c r="F9" s="353"/>
      <c r="G9" s="353"/>
      <c r="Q9" s="354"/>
      <c r="R9" s="355" t="s">
        <v>228</v>
      </c>
      <c r="S9" s="350" t="str">
        <f>IF(Exp!S10=0," ",Exp!S10)</f>
        <v xml:space="preserve"> </v>
      </c>
      <c r="T9" s="329"/>
    </row>
    <row r="10" spans="1:20" ht="15" customHeight="1" thickBot="1">
      <c r="A10" s="353" t="s">
        <v>226</v>
      </c>
      <c r="B10" s="356" t="str">
        <f>VLOOKUP(Exp!AD72,Exp!AD60:AE71,2)</f>
        <v>January</v>
      </c>
      <c r="C10" s="356" t="str">
        <f>VLOOKUP(Exp!AG72,Exp!AG60:AH71,2)</f>
        <v>December</v>
      </c>
      <c r="D10" s="357" t="s">
        <v>238</v>
      </c>
      <c r="E10" s="356" t="str">
        <f>VLOOKUP(Exp!AI62,Exp!AI60:AJ61,2)</f>
        <v>Partial</v>
      </c>
      <c r="F10" s="358"/>
      <c r="G10" s="358"/>
      <c r="Q10" s="354"/>
      <c r="T10" s="329"/>
    </row>
    <row r="11" spans="1:20" ht="16.8" thickBot="1">
      <c r="A11" s="359"/>
      <c r="D11" s="360"/>
      <c r="E11" s="361"/>
      <c r="F11" s="361"/>
      <c r="G11" s="361"/>
      <c r="H11" s="592" t="s">
        <v>341</v>
      </c>
      <c r="I11" s="593"/>
      <c r="J11" s="593"/>
      <c r="K11" s="594"/>
      <c r="L11" s="362"/>
      <c r="M11" s="362"/>
      <c r="N11" s="362"/>
      <c r="O11" s="362"/>
      <c r="P11" s="362"/>
      <c r="Q11" s="363"/>
      <c r="R11" s="363"/>
      <c r="S11" s="364"/>
      <c r="T11" s="329"/>
    </row>
    <row r="12" spans="1:20" ht="67.2" thickBot="1">
      <c r="A12" s="365" t="s">
        <v>342</v>
      </c>
      <c r="B12" s="595" t="s">
        <v>343</v>
      </c>
      <c r="C12" s="596"/>
      <c r="D12" s="596"/>
      <c r="E12" s="366" t="s">
        <v>344</v>
      </c>
      <c r="F12" s="367" t="s">
        <v>345</v>
      </c>
      <c r="G12" s="368" t="s">
        <v>346</v>
      </c>
      <c r="H12" s="369" t="s">
        <v>347</v>
      </c>
      <c r="I12" s="370" t="s">
        <v>348</v>
      </c>
      <c r="J12" s="370" t="s">
        <v>349</v>
      </c>
      <c r="K12" s="371" t="s">
        <v>350</v>
      </c>
      <c r="L12" s="372">
        <v>1</v>
      </c>
      <c r="M12" s="373" t="s">
        <v>347</v>
      </c>
      <c r="N12" s="374" t="s">
        <v>348</v>
      </c>
      <c r="O12" s="374" t="s">
        <v>349</v>
      </c>
      <c r="P12" s="374" t="s">
        <v>350</v>
      </c>
      <c r="Q12" s="375" t="str">
        <f>VLOOKUP($L12,$L$12:$P$12,$W$31+1)</f>
        <v>Mar 31</v>
      </c>
      <c r="R12" s="376" t="s">
        <v>384</v>
      </c>
      <c r="S12" s="377" t="s">
        <v>381</v>
      </c>
      <c r="T12" s="378" t="s">
        <v>351</v>
      </c>
    </row>
    <row r="13" spans="1:20" ht="23.25" customHeight="1">
      <c r="A13" s="379"/>
      <c r="B13" s="380"/>
      <c r="C13" s="381"/>
      <c r="D13" s="382"/>
      <c r="E13" s="383"/>
      <c r="F13" s="384"/>
      <c r="G13" s="385" t="s">
        <v>352</v>
      </c>
      <c r="H13" s="386" t="s">
        <v>353</v>
      </c>
      <c r="I13" s="387" t="s">
        <v>353</v>
      </c>
      <c r="J13" s="387" t="s">
        <v>353</v>
      </c>
      <c r="K13" s="388" t="s">
        <v>353</v>
      </c>
      <c r="L13" s="384">
        <v>1</v>
      </c>
      <c r="M13" s="387" t="s">
        <v>382</v>
      </c>
      <c r="N13" s="387" t="s">
        <v>382</v>
      </c>
      <c r="O13" s="387" t="s">
        <v>382</v>
      </c>
      <c r="P13" s="387" t="s">
        <v>382</v>
      </c>
      <c r="Q13" s="389"/>
      <c r="R13" s="390" t="s">
        <v>13</v>
      </c>
      <c r="S13" s="390" t="s">
        <v>13</v>
      </c>
      <c r="T13" s="329"/>
    </row>
    <row r="14" spans="1:20" ht="34.200000000000003" customHeight="1">
      <c r="A14" s="391">
        <v>1</v>
      </c>
      <c r="B14" s="581"/>
      <c r="C14" s="582"/>
      <c r="D14" s="597"/>
      <c r="E14" s="392"/>
      <c r="F14" s="393"/>
      <c r="G14" s="394"/>
      <c r="H14" s="395"/>
      <c r="I14" s="396"/>
      <c r="J14" s="396"/>
      <c r="K14" s="397"/>
      <c r="L14" s="398">
        <v>1</v>
      </c>
      <c r="M14" s="399">
        <f>+IF(S14&gt;0,IF(F14&gt;0.01,IF(H14&gt;=$F14,IF($G14="Q",$S14/4,0),0),0),0)</f>
        <v>0</v>
      </c>
      <c r="N14" s="399">
        <f>+IF(S14&gt;0,IF(F14&gt;0.01,IF(I14&gt;=$F14,IF($G14="Q",$S14/4,IF($G14="S",$S14/2,0)),0),0),0)</f>
        <v>0</v>
      </c>
      <c r="O14" s="399">
        <f>+IF(S14&gt;0,IF(F14&gt;0.01,IF(J14&gt;=$F14,IF($G14="Q",$S14/4,0),0),0),0)</f>
        <v>0</v>
      </c>
      <c r="P14" s="399">
        <f>+IF(S14&gt;0,IF(F14&gt;0.01,IF(K14&gt;=$F14,IF($G14="Q",$S14/4,IF($G14="S",$S14/2,IF($G14="A",$S14,0))),0),0),0)</f>
        <v>0</v>
      </c>
      <c r="Q14" s="400">
        <f t="shared" ref="Q14:Q23" si="0">VLOOKUP(L14,$L$14:$P$23,$W$31+1)</f>
        <v>0</v>
      </c>
      <c r="R14" s="401">
        <f>SUM(M14:P14)</f>
        <v>0</v>
      </c>
      <c r="S14" s="402">
        <v>0</v>
      </c>
      <c r="T14" s="403">
        <f>+IF(AND(S14&gt;1,F14&gt;0.1),IF(G14="Q",IF(R14&lt;S14/4*$W$31,R14-S14/4*$W$31,0),0),0)+IF(AND(S14&gt;1,F14&gt;0.1),IF(AND(G14="S",$W$31=2),IF(R14&lt;S14/2,R14-S14/2,0),IF(AND(G14="S",$W$31=4),IF(R14&lt;S14,R14-S14,0),0)),0)+IF(AND(S14&gt;1,F14&gt;0.1),IF(AND(G14="A",$W$31=4),IF(R14&lt;S14,R14-S14,0)),0)</f>
        <v>0</v>
      </c>
    </row>
    <row r="15" spans="1:20" ht="27.6" customHeight="1">
      <c r="A15" s="404">
        <v>2</v>
      </c>
      <c r="B15" s="581"/>
      <c r="C15" s="582"/>
      <c r="D15" s="597"/>
      <c r="E15" s="392"/>
      <c r="F15" s="393"/>
      <c r="G15" s="394"/>
      <c r="H15" s="395"/>
      <c r="I15" s="396"/>
      <c r="J15" s="396"/>
      <c r="K15" s="397"/>
      <c r="L15" s="398">
        <v>2</v>
      </c>
      <c r="M15" s="399">
        <f t="shared" ref="M15:M22" si="1">+IF(S15&gt;0,IF(F15&gt;0.01,IF(H15&gt;=$F15,IF($G15="Q",$S15/4,0),0),0),0)</f>
        <v>0</v>
      </c>
      <c r="N15" s="399">
        <f t="shared" ref="N15:N23" si="2">+IF(S15&gt;0,IF(F15&gt;0.01,IF(I15&gt;=$F15,IF($G15="Q",$S15/4,IF($G15="S",$S15/2,0)),0),0),0)</f>
        <v>0</v>
      </c>
      <c r="O15" s="399">
        <f t="shared" ref="O15:O23" si="3">+IF(S15&gt;0,IF(F15&gt;0.01,IF(J15&gt;=$F15,IF($G15="Q",$S15/4,0),0),0),0)</f>
        <v>0</v>
      </c>
      <c r="P15" s="399">
        <f t="shared" ref="P15:P23" si="4">+IF(S15&gt;0,IF(F15&gt;0.01,IF(K15&gt;=$F15,IF($G15="Q",$S15/4,IF($G15="S",$S15/2,IF($G15="A",$S15,0))),0),0),0)</f>
        <v>0</v>
      </c>
      <c r="Q15" s="400">
        <f t="shared" si="0"/>
        <v>0</v>
      </c>
      <c r="R15" s="401">
        <f t="shared" ref="R15:R23" si="5">SUM(M15:P15)</f>
        <v>0</v>
      </c>
      <c r="S15" s="402">
        <v>0</v>
      </c>
      <c r="T15" s="403">
        <f t="shared" ref="T15:T23" si="6">+IF(AND(S15&gt;1,F15&gt;0.1),IF(G15="Q",IF(R15&lt;S15/4*$W$31,R15-S15/4*$W$31,0),0),0)+IF(AND(S15&gt;1,F15&gt;0.1),IF(AND(G15="S",$W$31=2),IF(R15&lt;S15/2,R15-S15/2,0),IF(AND(G15="S",$W$31=4),IF(R15&lt;S15,R15-S15,0),0)),0)+IF(AND(S15&gt;1,F15&gt;0.1),IF(AND(G15="A",$W$31=4),IF(R15&lt;S15,R15-S15,0)),0)</f>
        <v>0</v>
      </c>
    </row>
    <row r="16" spans="1:20" ht="30" customHeight="1">
      <c r="A16" s="404">
        <v>3</v>
      </c>
      <c r="B16" s="581"/>
      <c r="C16" s="582"/>
      <c r="D16" s="582"/>
      <c r="E16" s="392"/>
      <c r="F16" s="393"/>
      <c r="G16" s="394"/>
      <c r="H16" s="395"/>
      <c r="I16" s="396"/>
      <c r="J16" s="396"/>
      <c r="K16" s="397"/>
      <c r="L16" s="398">
        <v>3</v>
      </c>
      <c r="M16" s="399">
        <f t="shared" si="1"/>
        <v>0</v>
      </c>
      <c r="N16" s="399">
        <f>+IF(S16&gt;0,IF(F16&gt;0.01,IF(I16&gt;=$F16,IF($G16="Q",$S16/4,IF($G16="S",$S16/2,0)),0),0),0)</f>
        <v>0</v>
      </c>
      <c r="O16" s="399">
        <f t="shared" si="3"/>
        <v>0</v>
      </c>
      <c r="P16" s="399">
        <f t="shared" si="4"/>
        <v>0</v>
      </c>
      <c r="Q16" s="400">
        <f t="shared" si="0"/>
        <v>0</v>
      </c>
      <c r="R16" s="401">
        <f t="shared" si="5"/>
        <v>0</v>
      </c>
      <c r="S16" s="402">
        <v>0</v>
      </c>
      <c r="T16" s="403">
        <f t="shared" si="6"/>
        <v>0</v>
      </c>
    </row>
    <row r="17" spans="1:24" ht="30.6" customHeight="1">
      <c r="A17" s="404">
        <v>4</v>
      </c>
      <c r="B17" s="581"/>
      <c r="C17" s="582"/>
      <c r="D17" s="582"/>
      <c r="E17" s="392"/>
      <c r="F17" s="393"/>
      <c r="G17" s="394"/>
      <c r="H17" s="395"/>
      <c r="I17" s="396"/>
      <c r="J17" s="396"/>
      <c r="K17" s="397"/>
      <c r="L17" s="405">
        <v>4</v>
      </c>
      <c r="M17" s="399">
        <f t="shared" si="1"/>
        <v>0</v>
      </c>
      <c r="N17" s="399">
        <f t="shared" si="2"/>
        <v>0</v>
      </c>
      <c r="O17" s="399">
        <f t="shared" si="3"/>
        <v>0</v>
      </c>
      <c r="P17" s="399">
        <f t="shared" si="4"/>
        <v>0</v>
      </c>
      <c r="Q17" s="400">
        <f t="shared" si="0"/>
        <v>0</v>
      </c>
      <c r="R17" s="401">
        <f t="shared" si="5"/>
        <v>0</v>
      </c>
      <c r="S17" s="402">
        <v>0</v>
      </c>
      <c r="T17" s="403">
        <f t="shared" si="6"/>
        <v>0</v>
      </c>
    </row>
    <row r="18" spans="1:24" ht="27" customHeight="1">
      <c r="A18" s="404">
        <v>5</v>
      </c>
      <c r="B18" s="581"/>
      <c r="C18" s="582"/>
      <c r="D18" s="582"/>
      <c r="E18" s="392"/>
      <c r="F18" s="393"/>
      <c r="G18" s="394"/>
      <c r="H18" s="395"/>
      <c r="I18" s="396"/>
      <c r="J18" s="396"/>
      <c r="K18" s="397"/>
      <c r="L18" s="398">
        <v>5</v>
      </c>
      <c r="M18" s="399">
        <f t="shared" si="1"/>
        <v>0</v>
      </c>
      <c r="N18" s="399">
        <f t="shared" si="2"/>
        <v>0</v>
      </c>
      <c r="O18" s="399">
        <f t="shared" si="3"/>
        <v>0</v>
      </c>
      <c r="P18" s="399">
        <f t="shared" si="4"/>
        <v>0</v>
      </c>
      <c r="Q18" s="400">
        <f t="shared" si="0"/>
        <v>0</v>
      </c>
      <c r="R18" s="401">
        <f t="shared" si="5"/>
        <v>0</v>
      </c>
      <c r="S18" s="402">
        <v>0</v>
      </c>
      <c r="T18" s="403">
        <f t="shared" si="6"/>
        <v>0</v>
      </c>
    </row>
    <row r="19" spans="1:24" ht="15.6">
      <c r="A19" s="404">
        <v>6</v>
      </c>
      <c r="B19" s="581"/>
      <c r="C19" s="582"/>
      <c r="D19" s="582"/>
      <c r="E19" s="392"/>
      <c r="F19" s="393"/>
      <c r="G19" s="394"/>
      <c r="H19" s="395"/>
      <c r="I19" s="396"/>
      <c r="J19" s="396"/>
      <c r="K19" s="397"/>
      <c r="L19" s="398">
        <v>6</v>
      </c>
      <c r="M19" s="399">
        <f t="shared" si="1"/>
        <v>0</v>
      </c>
      <c r="N19" s="399">
        <f t="shared" si="2"/>
        <v>0</v>
      </c>
      <c r="O19" s="399">
        <f t="shared" si="3"/>
        <v>0</v>
      </c>
      <c r="P19" s="399">
        <f t="shared" si="4"/>
        <v>0</v>
      </c>
      <c r="Q19" s="400">
        <f t="shared" si="0"/>
        <v>0</v>
      </c>
      <c r="R19" s="401">
        <f t="shared" si="5"/>
        <v>0</v>
      </c>
      <c r="S19" s="402">
        <v>0</v>
      </c>
      <c r="T19" s="403">
        <f t="shared" si="6"/>
        <v>0</v>
      </c>
    </row>
    <row r="20" spans="1:24" ht="15.6">
      <c r="A20" s="404">
        <v>7</v>
      </c>
      <c r="B20" s="581"/>
      <c r="C20" s="582"/>
      <c r="D20" s="582"/>
      <c r="E20" s="392"/>
      <c r="F20" s="393"/>
      <c r="G20" s="394"/>
      <c r="H20" s="395"/>
      <c r="I20" s="396"/>
      <c r="J20" s="396"/>
      <c r="K20" s="397"/>
      <c r="L20" s="398">
        <v>7</v>
      </c>
      <c r="M20" s="399">
        <f t="shared" si="1"/>
        <v>0</v>
      </c>
      <c r="N20" s="399">
        <f t="shared" si="2"/>
        <v>0</v>
      </c>
      <c r="O20" s="399">
        <f t="shared" si="3"/>
        <v>0</v>
      </c>
      <c r="P20" s="399">
        <f t="shared" si="4"/>
        <v>0</v>
      </c>
      <c r="Q20" s="400">
        <f t="shared" si="0"/>
        <v>0</v>
      </c>
      <c r="R20" s="401">
        <f t="shared" si="5"/>
        <v>0</v>
      </c>
      <c r="S20" s="402">
        <v>0</v>
      </c>
      <c r="T20" s="403">
        <f t="shared" si="6"/>
        <v>0</v>
      </c>
    </row>
    <row r="21" spans="1:24" ht="15.6">
      <c r="A21" s="404">
        <v>8</v>
      </c>
      <c r="B21" s="581"/>
      <c r="C21" s="582"/>
      <c r="D21" s="582"/>
      <c r="E21" s="392"/>
      <c r="F21" s="393"/>
      <c r="G21" s="394"/>
      <c r="H21" s="395"/>
      <c r="I21" s="396"/>
      <c r="J21" s="396"/>
      <c r="K21" s="397"/>
      <c r="L21" s="398">
        <v>8</v>
      </c>
      <c r="M21" s="399">
        <f t="shared" si="1"/>
        <v>0</v>
      </c>
      <c r="N21" s="399">
        <f t="shared" si="2"/>
        <v>0</v>
      </c>
      <c r="O21" s="399">
        <f t="shared" si="3"/>
        <v>0</v>
      </c>
      <c r="P21" s="399">
        <f t="shared" si="4"/>
        <v>0</v>
      </c>
      <c r="Q21" s="400">
        <f t="shared" si="0"/>
        <v>0</v>
      </c>
      <c r="R21" s="401">
        <f t="shared" si="5"/>
        <v>0</v>
      </c>
      <c r="S21" s="402">
        <v>0</v>
      </c>
      <c r="T21" s="403">
        <f t="shared" si="6"/>
        <v>0</v>
      </c>
    </row>
    <row r="22" spans="1:24" ht="15.6">
      <c r="A22" s="404">
        <v>9</v>
      </c>
      <c r="B22" s="581"/>
      <c r="C22" s="582"/>
      <c r="D22" s="582"/>
      <c r="E22" s="392"/>
      <c r="F22" s="393"/>
      <c r="G22" s="394"/>
      <c r="H22" s="395"/>
      <c r="I22" s="396"/>
      <c r="J22" s="396"/>
      <c r="K22" s="397"/>
      <c r="L22" s="398">
        <v>9</v>
      </c>
      <c r="M22" s="399">
        <f t="shared" si="1"/>
        <v>0</v>
      </c>
      <c r="N22" s="399">
        <f t="shared" si="2"/>
        <v>0</v>
      </c>
      <c r="O22" s="399">
        <f t="shared" si="3"/>
        <v>0</v>
      </c>
      <c r="P22" s="399">
        <f t="shared" si="4"/>
        <v>0</v>
      </c>
      <c r="Q22" s="400">
        <f t="shared" si="0"/>
        <v>0</v>
      </c>
      <c r="R22" s="401">
        <f t="shared" si="5"/>
        <v>0</v>
      </c>
      <c r="S22" s="402">
        <v>0</v>
      </c>
      <c r="T22" s="403">
        <f t="shared" si="6"/>
        <v>0</v>
      </c>
    </row>
    <row r="23" spans="1:24" ht="16.2" thickBot="1">
      <c r="A23" s="406">
        <v>10</v>
      </c>
      <c r="B23" s="583"/>
      <c r="C23" s="584"/>
      <c r="D23" s="584"/>
      <c r="E23" s="407"/>
      <c r="F23" s="408"/>
      <c r="G23" s="409"/>
      <c r="H23" s="410"/>
      <c r="I23" s="411"/>
      <c r="J23" s="411"/>
      <c r="K23" s="412"/>
      <c r="L23" s="413">
        <v>10</v>
      </c>
      <c r="M23" s="399">
        <f t="shared" ref="M23" si="7">+IF(F23&gt;0.01,IF(H23&gt;=$F23,IF($G23="Q",$S23/4,0),0),0)</f>
        <v>0</v>
      </c>
      <c r="N23" s="399">
        <f t="shared" si="2"/>
        <v>0</v>
      </c>
      <c r="O23" s="399">
        <f t="shared" si="3"/>
        <v>0</v>
      </c>
      <c r="P23" s="399">
        <f t="shared" si="4"/>
        <v>0</v>
      </c>
      <c r="Q23" s="400">
        <f t="shared" si="0"/>
        <v>0</v>
      </c>
      <c r="R23" s="401">
        <f t="shared" si="5"/>
        <v>0</v>
      </c>
      <c r="S23" s="414">
        <v>0</v>
      </c>
      <c r="T23" s="403">
        <f t="shared" si="6"/>
        <v>0</v>
      </c>
    </row>
    <row r="24" spans="1:24" ht="13.8" thickBot="1">
      <c r="A24" s="415"/>
      <c r="B24" s="585" t="s">
        <v>383</v>
      </c>
      <c r="C24" s="586"/>
      <c r="D24" s="586"/>
      <c r="E24" s="586"/>
      <c r="F24" s="586"/>
      <c r="G24" s="586"/>
      <c r="H24" s="586"/>
      <c r="I24" s="586"/>
      <c r="J24" s="586"/>
      <c r="K24" s="587"/>
      <c r="L24" s="416"/>
      <c r="M24" s="417">
        <f t="shared" ref="M24:S24" si="8">SUM(M14:M23)</f>
        <v>0</v>
      </c>
      <c r="N24" s="417">
        <f t="shared" si="8"/>
        <v>0</v>
      </c>
      <c r="O24" s="417">
        <f t="shared" si="8"/>
        <v>0</v>
      </c>
      <c r="P24" s="417">
        <f t="shared" si="8"/>
        <v>0</v>
      </c>
      <c r="Q24" s="418">
        <f t="shared" si="8"/>
        <v>0</v>
      </c>
      <c r="R24" s="419">
        <f t="shared" si="8"/>
        <v>0</v>
      </c>
      <c r="S24" s="420">
        <f t="shared" si="8"/>
        <v>0</v>
      </c>
      <c r="T24" s="421">
        <f>SUM(T14:T23)</f>
        <v>0</v>
      </c>
    </row>
    <row r="25" spans="1:24" ht="16.5" customHeight="1">
      <c r="A25" s="422"/>
      <c r="B25" s="423"/>
      <c r="C25" s="423"/>
      <c r="D25" s="423"/>
      <c r="E25" s="423"/>
      <c r="F25" s="423"/>
      <c r="G25" s="423"/>
      <c r="H25" s="423"/>
      <c r="I25" s="424"/>
      <c r="J25" s="424"/>
      <c r="K25" s="424"/>
      <c r="L25" s="424"/>
      <c r="M25" s="424"/>
      <c r="N25" s="424"/>
      <c r="O25" s="424"/>
      <c r="P25" s="424"/>
      <c r="Q25" s="588"/>
      <c r="R25" s="588"/>
      <c r="S25" s="425"/>
    </row>
    <row r="26" spans="1:24" s="363" customFormat="1">
      <c r="A26" s="427" t="str">
        <f>Exp!A59</f>
        <v>Email to:dhhsaccounting@milwaukeecountywi.gov</v>
      </c>
      <c r="Q26" s="428"/>
      <c r="R26" s="429"/>
      <c r="S26" s="430"/>
    </row>
    <row r="27" spans="1:24">
      <c r="T27" s="329"/>
      <c r="V27" s="431" t="s">
        <v>354</v>
      </c>
      <c r="W27" s="329">
        <v>1</v>
      </c>
      <c r="X27" s="431" t="s">
        <v>354</v>
      </c>
    </row>
    <row r="28" spans="1:24" ht="15.6">
      <c r="A28" s="333"/>
      <c r="T28" s="329"/>
      <c r="V28" s="432" t="s">
        <v>348</v>
      </c>
      <c r="W28" s="433">
        <v>2</v>
      </c>
      <c r="X28" s="432" t="s">
        <v>355</v>
      </c>
    </row>
    <row r="29" spans="1:24" ht="15.6">
      <c r="A29" s="333"/>
      <c r="T29" s="329"/>
      <c r="V29" s="434" t="s">
        <v>349</v>
      </c>
      <c r="W29" s="433">
        <v>3</v>
      </c>
      <c r="X29" s="434" t="s">
        <v>349</v>
      </c>
    </row>
    <row r="30" spans="1:24" ht="15.6">
      <c r="A30" s="333"/>
      <c r="T30" s="329"/>
      <c r="V30" s="434" t="s">
        <v>350</v>
      </c>
      <c r="W30" s="433">
        <v>4</v>
      </c>
      <c r="X30" s="434" t="s">
        <v>350</v>
      </c>
    </row>
    <row r="31" spans="1:24" ht="15.6">
      <c r="A31" s="333"/>
      <c r="T31" s="329"/>
      <c r="V31" s="435"/>
      <c r="W31" s="440">
        <v>1</v>
      </c>
      <c r="X31" s="436"/>
    </row>
    <row r="32" spans="1:24" ht="15.6">
      <c r="A32" s="333"/>
      <c r="T32" s="329"/>
      <c r="V32" s="435"/>
      <c r="W32" s="433"/>
      <c r="X32" s="436"/>
    </row>
    <row r="33" spans="1:24" ht="15.6">
      <c r="A33" s="333"/>
      <c r="T33" s="329"/>
      <c r="V33" s="435"/>
      <c r="W33" s="433"/>
      <c r="X33" s="436"/>
    </row>
    <row r="34" spans="1:24" ht="15.6">
      <c r="A34" s="333"/>
      <c r="T34" s="329"/>
      <c r="V34" s="435"/>
      <c r="W34" s="433"/>
      <c r="X34" s="436"/>
    </row>
    <row r="35" spans="1:24" ht="15.6">
      <c r="A35" s="333"/>
      <c r="T35" s="329"/>
      <c r="V35" s="435"/>
      <c r="W35" s="433"/>
      <c r="X35" s="436"/>
    </row>
    <row r="36" spans="1:24" ht="15.6">
      <c r="A36" s="333"/>
      <c r="T36" s="329"/>
      <c r="V36" s="435"/>
      <c r="W36" s="433"/>
      <c r="X36" s="436"/>
    </row>
    <row r="37" spans="1:24" ht="15.6">
      <c r="A37" s="333"/>
      <c r="T37" s="329"/>
      <c r="V37" s="435"/>
      <c r="W37" s="433"/>
      <c r="X37" s="436"/>
    </row>
    <row r="38" spans="1:24" ht="15.6">
      <c r="A38" s="333"/>
      <c r="T38" s="329"/>
      <c r="V38" s="435"/>
      <c r="W38" s="433"/>
      <c r="X38" s="436"/>
    </row>
    <row r="39" spans="1:24" ht="15.6">
      <c r="A39" s="333"/>
      <c r="T39" s="329"/>
      <c r="V39" s="380"/>
      <c r="W39" s="437"/>
      <c r="X39" s="383"/>
    </row>
    <row r="40" spans="1:24">
      <c r="A40" s="333"/>
      <c r="T40" s="329"/>
      <c r="W40" s="438">
        <v>1</v>
      </c>
    </row>
    <row r="41" spans="1:24">
      <c r="A41" s="333"/>
      <c r="T41" s="329"/>
    </row>
    <row r="42" spans="1:24">
      <c r="A42" s="333"/>
      <c r="T42" s="329"/>
    </row>
    <row r="43" spans="1:24">
      <c r="A43" s="333"/>
      <c r="T43" s="329"/>
    </row>
    <row r="44" spans="1:24">
      <c r="A44" s="333"/>
      <c r="T44" s="329"/>
    </row>
    <row r="45" spans="1:24">
      <c r="A45" s="333"/>
      <c r="T45" s="329"/>
    </row>
    <row r="46" spans="1:24">
      <c r="A46" s="333"/>
      <c r="T46" s="329"/>
    </row>
    <row r="47" spans="1:24">
      <c r="A47" s="333"/>
      <c r="T47" s="329"/>
    </row>
    <row r="48" spans="1:24">
      <c r="A48" s="333"/>
      <c r="T48" s="329"/>
    </row>
    <row r="49" spans="1:20">
      <c r="A49" s="333"/>
      <c r="T49" s="329"/>
    </row>
    <row r="50" spans="1:20">
      <c r="A50" s="333"/>
      <c r="T50" s="329"/>
    </row>
    <row r="51" spans="1:20">
      <c r="A51" s="333"/>
      <c r="T51" s="329"/>
    </row>
    <row r="52" spans="1:20">
      <c r="A52" s="333"/>
      <c r="T52" s="329"/>
    </row>
    <row r="53" spans="1:20">
      <c r="A53" s="333"/>
      <c r="T53" s="329"/>
    </row>
    <row r="54" spans="1:20">
      <c r="A54" s="333"/>
      <c r="T54" s="329"/>
    </row>
    <row r="55" spans="1:20">
      <c r="A55" s="333"/>
      <c r="T55" s="329"/>
    </row>
    <row r="56" spans="1:20">
      <c r="A56" s="333"/>
      <c r="T56" s="329"/>
    </row>
    <row r="57" spans="1:20">
      <c r="A57" s="333"/>
      <c r="T57" s="329"/>
    </row>
    <row r="58" spans="1:20">
      <c r="A58" s="333"/>
      <c r="T58" s="329"/>
    </row>
    <row r="59" spans="1:20">
      <c r="A59" s="333"/>
      <c r="T59" s="329"/>
    </row>
    <row r="60" spans="1:20">
      <c r="A60" s="333"/>
      <c r="T60" s="329"/>
    </row>
    <row r="61" spans="1:20">
      <c r="A61" s="333"/>
      <c r="T61" s="329"/>
    </row>
    <row r="62" spans="1:20">
      <c r="A62" s="333"/>
      <c r="T62" s="329"/>
    </row>
    <row r="63" spans="1:20">
      <c r="A63" s="333"/>
      <c r="T63" s="329"/>
    </row>
    <row r="64" spans="1:20">
      <c r="A64" s="333"/>
      <c r="T64" s="329"/>
    </row>
    <row r="65" spans="1:20">
      <c r="A65" s="333"/>
      <c r="T65" s="329"/>
    </row>
    <row r="66" spans="1:20">
      <c r="A66" s="333"/>
      <c r="T66" s="329"/>
    </row>
    <row r="67" spans="1:20">
      <c r="A67" s="333"/>
      <c r="T67" s="329"/>
    </row>
    <row r="68" spans="1:20">
      <c r="A68" s="333"/>
      <c r="T68" s="329"/>
    </row>
    <row r="69" spans="1:20">
      <c r="A69" s="333"/>
      <c r="T69" s="329"/>
    </row>
    <row r="70" spans="1:20">
      <c r="A70" s="333"/>
      <c r="T70" s="329"/>
    </row>
    <row r="71" spans="1:20">
      <c r="A71" s="333"/>
      <c r="T71" s="329"/>
    </row>
    <row r="72" spans="1:20">
      <c r="A72" s="333"/>
      <c r="T72" s="329"/>
    </row>
    <row r="73" spans="1:20">
      <c r="A73" s="333"/>
      <c r="T73" s="329"/>
    </row>
    <row r="74" spans="1:20">
      <c r="A74" s="333"/>
      <c r="T74" s="329"/>
    </row>
    <row r="75" spans="1:20">
      <c r="A75" s="333"/>
      <c r="T75" s="329"/>
    </row>
    <row r="76" spans="1:20">
      <c r="A76" s="333"/>
      <c r="T76" s="329"/>
    </row>
    <row r="77" spans="1:20">
      <c r="A77" s="333"/>
      <c r="T77" s="329"/>
    </row>
    <row r="78" spans="1:20">
      <c r="A78" s="333"/>
      <c r="T78" s="329"/>
    </row>
    <row r="79" spans="1:20">
      <c r="A79" s="333"/>
      <c r="T79" s="329"/>
    </row>
    <row r="80" spans="1:20">
      <c r="A80" s="333"/>
      <c r="T80" s="329"/>
    </row>
    <row r="81" spans="1:20">
      <c r="A81" s="333"/>
      <c r="T81" s="329"/>
    </row>
    <row r="82" spans="1:20">
      <c r="A82" s="333"/>
      <c r="T82" s="329"/>
    </row>
    <row r="83" spans="1:20">
      <c r="A83" s="333"/>
      <c r="T83" s="329"/>
    </row>
    <row r="84" spans="1:20">
      <c r="A84" s="333"/>
      <c r="T84" s="329"/>
    </row>
    <row r="85" spans="1:20">
      <c r="A85" s="333"/>
      <c r="T85" s="329"/>
    </row>
    <row r="86" spans="1:20">
      <c r="A86" s="333"/>
      <c r="T86" s="329"/>
    </row>
    <row r="87" spans="1:20">
      <c r="A87" s="333"/>
      <c r="T87" s="329"/>
    </row>
    <row r="88" spans="1:20">
      <c r="A88" s="333"/>
      <c r="T88" s="329"/>
    </row>
    <row r="89" spans="1:20">
      <c r="A89" s="333"/>
      <c r="T89" s="329"/>
    </row>
    <row r="90" spans="1:20">
      <c r="A90" s="333"/>
      <c r="T90" s="329"/>
    </row>
    <row r="91" spans="1:20">
      <c r="A91" s="333"/>
      <c r="T91" s="329"/>
    </row>
    <row r="92" spans="1:20">
      <c r="A92" s="333"/>
      <c r="T92" s="329"/>
    </row>
    <row r="93" spans="1:20">
      <c r="A93" s="333"/>
      <c r="T93" s="329"/>
    </row>
    <row r="94" spans="1:20">
      <c r="A94" s="333"/>
      <c r="T94" s="329"/>
    </row>
    <row r="95" spans="1:20">
      <c r="A95" s="333"/>
      <c r="T95" s="329"/>
    </row>
    <row r="96" spans="1:20">
      <c r="A96" s="333"/>
      <c r="T96" s="329"/>
    </row>
    <row r="97" spans="1:20">
      <c r="A97" s="333"/>
      <c r="T97" s="329"/>
    </row>
    <row r="98" spans="1:20">
      <c r="A98" s="333"/>
      <c r="T98" s="329"/>
    </row>
    <row r="99" spans="1:20">
      <c r="A99" s="333"/>
      <c r="T99" s="329"/>
    </row>
    <row r="100" spans="1:20">
      <c r="A100" s="333"/>
      <c r="T100" s="329"/>
    </row>
    <row r="101" spans="1:20">
      <c r="A101" s="333"/>
      <c r="T101" s="329"/>
    </row>
    <row r="102" spans="1:20">
      <c r="A102" s="333"/>
      <c r="T102" s="329"/>
    </row>
    <row r="103" spans="1:20">
      <c r="A103" s="333"/>
      <c r="T103" s="329"/>
    </row>
    <row r="104" spans="1:20">
      <c r="A104" s="333"/>
      <c r="T104" s="329"/>
    </row>
    <row r="105" spans="1:20">
      <c r="A105" s="333"/>
      <c r="T105" s="329"/>
    </row>
    <row r="106" spans="1:20">
      <c r="A106" s="333"/>
      <c r="T106" s="329"/>
    </row>
    <row r="107" spans="1:20">
      <c r="A107" s="333"/>
      <c r="T107" s="329"/>
    </row>
    <row r="108" spans="1:20">
      <c r="A108" s="333"/>
      <c r="T108" s="329"/>
    </row>
    <row r="109" spans="1:20">
      <c r="A109" s="333"/>
      <c r="T109" s="329"/>
    </row>
    <row r="110" spans="1:20">
      <c r="A110" s="333"/>
      <c r="T110" s="329"/>
    </row>
    <row r="111" spans="1:20">
      <c r="A111" s="333"/>
      <c r="T111" s="329"/>
    </row>
    <row r="112" spans="1:20">
      <c r="A112" s="333"/>
      <c r="T112" s="329"/>
    </row>
    <row r="113" spans="1:20">
      <c r="A113" s="333"/>
      <c r="T113" s="329"/>
    </row>
    <row r="114" spans="1:20">
      <c r="A114" s="333"/>
      <c r="T114" s="329"/>
    </row>
    <row r="115" spans="1:20">
      <c r="A115" s="333"/>
      <c r="T115" s="329"/>
    </row>
    <row r="116" spans="1:20">
      <c r="A116" s="333"/>
      <c r="T116" s="329"/>
    </row>
    <row r="117" spans="1:20">
      <c r="A117" s="333"/>
      <c r="T117" s="329"/>
    </row>
    <row r="118" spans="1:20">
      <c r="A118" s="333"/>
      <c r="T118" s="329"/>
    </row>
    <row r="119" spans="1:20">
      <c r="A119" s="333"/>
      <c r="T119" s="329"/>
    </row>
    <row r="120" spans="1:20">
      <c r="A120" s="333"/>
      <c r="T120" s="329"/>
    </row>
    <row r="121" spans="1:20">
      <c r="A121" s="333"/>
      <c r="T121" s="329"/>
    </row>
    <row r="122" spans="1:20">
      <c r="A122" s="333"/>
      <c r="T122" s="329"/>
    </row>
    <row r="123" spans="1:20">
      <c r="A123" s="333"/>
      <c r="T123" s="329"/>
    </row>
    <row r="124" spans="1:20">
      <c r="A124" s="333"/>
      <c r="T124" s="329"/>
    </row>
    <row r="125" spans="1:20">
      <c r="A125" s="333"/>
      <c r="T125" s="329"/>
    </row>
    <row r="126" spans="1:20">
      <c r="A126" s="333"/>
      <c r="T126" s="329"/>
    </row>
    <row r="127" spans="1:20">
      <c r="A127" s="333"/>
      <c r="T127" s="329"/>
    </row>
    <row r="128" spans="1:20">
      <c r="A128" s="333"/>
      <c r="T128" s="329"/>
    </row>
    <row r="129" spans="1:20">
      <c r="A129" s="333"/>
      <c r="T129" s="329"/>
    </row>
    <row r="130" spans="1:20">
      <c r="A130" s="333"/>
      <c r="T130" s="329"/>
    </row>
    <row r="131" spans="1:20">
      <c r="A131" s="333"/>
      <c r="T131" s="329"/>
    </row>
    <row r="132" spans="1:20">
      <c r="A132" s="333"/>
      <c r="T132" s="329"/>
    </row>
    <row r="133" spans="1:20">
      <c r="A133" s="333"/>
      <c r="T133" s="329"/>
    </row>
    <row r="134" spans="1:20">
      <c r="A134" s="333"/>
      <c r="T134" s="329"/>
    </row>
    <row r="135" spans="1:20">
      <c r="A135" s="333"/>
      <c r="T135" s="329"/>
    </row>
    <row r="136" spans="1:20">
      <c r="A136" s="333"/>
      <c r="T136" s="329"/>
    </row>
    <row r="137" spans="1:20">
      <c r="A137" s="333"/>
      <c r="T137" s="329"/>
    </row>
    <row r="138" spans="1:20">
      <c r="A138" s="333"/>
      <c r="T138" s="329"/>
    </row>
    <row r="139" spans="1:20">
      <c r="A139" s="333"/>
      <c r="T139" s="329"/>
    </row>
    <row r="140" spans="1:20">
      <c r="A140" s="333"/>
      <c r="T140" s="329"/>
    </row>
    <row r="141" spans="1:20">
      <c r="A141" s="333"/>
      <c r="T141" s="329"/>
    </row>
    <row r="142" spans="1:20">
      <c r="A142" s="333"/>
      <c r="T142" s="329"/>
    </row>
    <row r="143" spans="1:20">
      <c r="A143" s="333"/>
      <c r="T143" s="329"/>
    </row>
    <row r="144" spans="1:20">
      <c r="A144" s="333"/>
      <c r="T144" s="329"/>
    </row>
    <row r="145" spans="1:20">
      <c r="A145" s="333"/>
      <c r="T145" s="329"/>
    </row>
    <row r="146" spans="1:20">
      <c r="A146" s="333"/>
      <c r="T146" s="329"/>
    </row>
    <row r="147" spans="1:20">
      <c r="A147" s="333"/>
      <c r="T147" s="329"/>
    </row>
    <row r="148" spans="1:20">
      <c r="A148" s="333"/>
      <c r="T148" s="329"/>
    </row>
    <row r="149" spans="1:20">
      <c r="A149" s="333"/>
      <c r="T149" s="329"/>
    </row>
    <row r="150" spans="1:20">
      <c r="A150" s="333"/>
      <c r="T150" s="329"/>
    </row>
    <row r="151" spans="1:20">
      <c r="A151" s="333"/>
      <c r="T151" s="329"/>
    </row>
    <row r="152" spans="1:20">
      <c r="A152" s="333"/>
      <c r="T152" s="329"/>
    </row>
    <row r="153" spans="1:20">
      <c r="A153" s="333"/>
      <c r="T153" s="329"/>
    </row>
    <row r="154" spans="1:20">
      <c r="A154" s="333"/>
      <c r="T154" s="329"/>
    </row>
    <row r="155" spans="1:20">
      <c r="A155" s="333"/>
      <c r="T155" s="329"/>
    </row>
    <row r="156" spans="1:20">
      <c r="A156" s="333"/>
      <c r="T156" s="329"/>
    </row>
    <row r="157" spans="1:20">
      <c r="A157" s="333"/>
      <c r="T157" s="329"/>
    </row>
    <row r="158" spans="1:20">
      <c r="A158" s="333"/>
      <c r="T158" s="329"/>
    </row>
    <row r="159" spans="1:20">
      <c r="A159" s="333"/>
      <c r="T159" s="329"/>
    </row>
    <row r="160" spans="1:20">
      <c r="A160" s="333"/>
      <c r="T160" s="329"/>
    </row>
    <row r="161" spans="1:20">
      <c r="A161" s="333"/>
      <c r="T161" s="329"/>
    </row>
    <row r="162" spans="1:20">
      <c r="A162" s="333"/>
      <c r="T162" s="329"/>
    </row>
    <row r="163" spans="1:20">
      <c r="A163" s="333"/>
      <c r="T163" s="329"/>
    </row>
    <row r="164" spans="1:20">
      <c r="A164" s="333"/>
      <c r="T164" s="329"/>
    </row>
    <row r="165" spans="1:20">
      <c r="A165" s="333"/>
      <c r="T165" s="329"/>
    </row>
    <row r="166" spans="1:20">
      <c r="A166" s="333"/>
      <c r="T166" s="329"/>
    </row>
    <row r="167" spans="1:20">
      <c r="A167" s="333"/>
      <c r="T167" s="329"/>
    </row>
    <row r="168" spans="1:20">
      <c r="A168" s="333"/>
      <c r="T168" s="329"/>
    </row>
    <row r="169" spans="1:20">
      <c r="A169" s="333"/>
      <c r="T169" s="329"/>
    </row>
    <row r="170" spans="1:20">
      <c r="A170" s="333"/>
      <c r="T170" s="329"/>
    </row>
    <row r="171" spans="1:20">
      <c r="A171" s="333"/>
      <c r="T171" s="329"/>
    </row>
    <row r="172" spans="1:20">
      <c r="A172" s="333"/>
      <c r="T172" s="329"/>
    </row>
    <row r="173" spans="1:20">
      <c r="A173" s="333"/>
      <c r="T173" s="329"/>
    </row>
    <row r="174" spans="1:20">
      <c r="A174" s="333"/>
      <c r="T174" s="329"/>
    </row>
    <row r="175" spans="1:20">
      <c r="A175" s="333"/>
      <c r="T175" s="329"/>
    </row>
    <row r="176" spans="1:20">
      <c r="A176" s="333"/>
      <c r="T176" s="329"/>
    </row>
    <row r="177" spans="1:20">
      <c r="A177" s="333"/>
      <c r="T177" s="329"/>
    </row>
    <row r="178" spans="1:20">
      <c r="A178" s="333"/>
      <c r="T178" s="329"/>
    </row>
    <row r="179" spans="1:20">
      <c r="A179" s="333"/>
      <c r="T179" s="329"/>
    </row>
    <row r="180" spans="1:20">
      <c r="A180" s="333"/>
      <c r="T180" s="329"/>
    </row>
    <row r="181" spans="1:20">
      <c r="A181" s="333"/>
      <c r="T181" s="329"/>
    </row>
    <row r="182" spans="1:20">
      <c r="A182" s="333"/>
      <c r="T182" s="329"/>
    </row>
    <row r="183" spans="1:20">
      <c r="A183" s="333"/>
      <c r="T183" s="329"/>
    </row>
    <row r="184" spans="1:20">
      <c r="A184" s="333"/>
      <c r="T184" s="329"/>
    </row>
    <row r="185" spans="1:20">
      <c r="A185" s="333"/>
      <c r="T185" s="329"/>
    </row>
    <row r="186" spans="1:20">
      <c r="A186" s="333"/>
      <c r="T186" s="329"/>
    </row>
    <row r="187" spans="1:20">
      <c r="A187" s="333"/>
      <c r="T187" s="329"/>
    </row>
    <row r="188" spans="1:20">
      <c r="A188" s="333"/>
      <c r="T188" s="329"/>
    </row>
    <row r="189" spans="1:20">
      <c r="A189" s="333"/>
      <c r="T189" s="329"/>
    </row>
    <row r="190" spans="1:20">
      <c r="A190" s="333"/>
      <c r="T190" s="329"/>
    </row>
    <row r="191" spans="1:20">
      <c r="A191" s="333"/>
      <c r="T191" s="329"/>
    </row>
    <row r="192" spans="1:20">
      <c r="A192" s="333"/>
      <c r="T192" s="329"/>
    </row>
    <row r="193" spans="1:20">
      <c r="A193" s="333"/>
      <c r="T193" s="329"/>
    </row>
    <row r="194" spans="1:20">
      <c r="A194" s="333"/>
      <c r="T194" s="329"/>
    </row>
    <row r="195" spans="1:20">
      <c r="A195" s="333"/>
      <c r="T195" s="329"/>
    </row>
    <row r="196" spans="1:20">
      <c r="A196" s="333"/>
      <c r="T196" s="329"/>
    </row>
    <row r="197" spans="1:20">
      <c r="A197" s="333"/>
      <c r="T197" s="329"/>
    </row>
    <row r="198" spans="1:20">
      <c r="A198" s="333"/>
      <c r="T198" s="329"/>
    </row>
    <row r="199" spans="1:20">
      <c r="A199" s="333"/>
      <c r="T199" s="329"/>
    </row>
    <row r="200" spans="1:20">
      <c r="A200" s="333"/>
      <c r="T200" s="329"/>
    </row>
    <row r="201" spans="1:20">
      <c r="A201" s="333"/>
      <c r="T201" s="329"/>
    </row>
    <row r="202" spans="1:20">
      <c r="A202" s="333"/>
      <c r="T202" s="329"/>
    </row>
    <row r="203" spans="1:20">
      <c r="A203" s="333"/>
      <c r="T203" s="329"/>
    </row>
    <row r="204" spans="1:20">
      <c r="A204" s="333"/>
      <c r="T204" s="329"/>
    </row>
    <row r="205" spans="1:20">
      <c r="A205" s="333"/>
      <c r="T205" s="329"/>
    </row>
    <row r="206" spans="1:20">
      <c r="A206" s="333"/>
      <c r="T206" s="329"/>
    </row>
    <row r="207" spans="1:20">
      <c r="A207" s="333"/>
      <c r="T207" s="329"/>
    </row>
    <row r="208" spans="1:20">
      <c r="A208" s="333"/>
      <c r="T208" s="329"/>
    </row>
    <row r="209" spans="1:20">
      <c r="A209" s="333"/>
      <c r="T209" s="329"/>
    </row>
    <row r="210" spans="1:20">
      <c r="A210" s="333"/>
      <c r="T210" s="329"/>
    </row>
    <row r="211" spans="1:20">
      <c r="A211" s="333"/>
      <c r="T211" s="329"/>
    </row>
    <row r="212" spans="1:20">
      <c r="A212" s="333"/>
      <c r="T212" s="329"/>
    </row>
  </sheetData>
  <sheetProtection algorithmName="SHA-512" hashValue="qR64N9pkdW8ec+ryPIL37suFxh3nwHngMLqfgfmJ/BTqgKZAG5oJa5LQOo7QGtBaa4VorqocoxeqPCGPd1UtaQ==" saltValue="yj1Lq5HFqQnEbFkkBIMhUQ==" spinCount="100000" sheet="1" objects="1" scenarios="1"/>
  <mergeCells count="17">
    <mergeCell ref="B20:D20"/>
    <mergeCell ref="B2:E2"/>
    <mergeCell ref="R2:S2"/>
    <mergeCell ref="Q5:R5"/>
    <mergeCell ref="H11:K11"/>
    <mergeCell ref="B12:D12"/>
    <mergeCell ref="B14:D14"/>
    <mergeCell ref="B15:D15"/>
    <mergeCell ref="B16:D16"/>
    <mergeCell ref="B17:D17"/>
    <mergeCell ref="B18:D18"/>
    <mergeCell ref="B19:D19"/>
    <mergeCell ref="B21:D21"/>
    <mergeCell ref="B22:D22"/>
    <mergeCell ref="B23:D23"/>
    <mergeCell ref="B24:K24"/>
    <mergeCell ref="Q25:R25"/>
  </mergeCells>
  <pageMargins left="0.25" right="0.25" top="0.79" bottom="0.42" header="0.2" footer="0.17"/>
  <pageSetup scale="75" orientation="landscape" r:id="rId1"/>
  <headerFooter alignWithMargins="0">
    <oddHeader>&amp;C&amp;"Times New Roman,Bold"&amp;16Milwaukee County Department of Health and Human Services (DHHS)&amp;"Arial,Regular"&amp;10
&amp;"Arial,Bold"&amp;12Performance Linked Payment&amp;"Times New Roman,Bold" (Bill)</oddHeader>
    <oddFooter xml:space="preserve">&amp;C&amp;A&amp;RRevised 1/20/22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Drop Down 1">
              <controlPr defaultSize="0" autoLine="0" autoPict="0">
                <anchor moveWithCells="1">
                  <from>
                    <xdr:col>1</xdr:col>
                    <xdr:colOff>518160</xdr:colOff>
                    <xdr:row>4</xdr:row>
                    <xdr:rowOff>22860</xdr:rowOff>
                  </from>
                  <to>
                    <xdr:col>6</xdr:col>
                    <xdr:colOff>7620</xdr:colOff>
                    <xdr:row>5</xdr:row>
                    <xdr:rowOff>38100</xdr:rowOff>
                  </to>
                </anchor>
              </controlPr>
            </control>
          </mc:Choice>
        </mc:AlternateContent>
        <mc:AlternateContent xmlns:mc="http://schemas.openxmlformats.org/markup-compatibility/2006">
          <mc:Choice Requires="x14">
            <control shapeId="121858" r:id="rId5" name="Drop Down 2">
              <controlPr locked="0" defaultSize="0" autoLine="0" autoPict="0">
                <anchor moveWithCells="1">
                  <from>
                    <xdr:col>17</xdr:col>
                    <xdr:colOff>7620</xdr:colOff>
                    <xdr:row>0</xdr:row>
                    <xdr:rowOff>236220</xdr:rowOff>
                  </from>
                  <to>
                    <xdr:col>18</xdr:col>
                    <xdr:colOff>723900</xdr:colOff>
                    <xdr:row>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6295-140A-4D36-8E35-6B0C1CEBC3D0}">
  <dimension ref="A1:G38"/>
  <sheetViews>
    <sheetView tabSelected="1" topLeftCell="A4" zoomScale="140" zoomScaleNormal="140" workbookViewId="0">
      <selection activeCell="C5" sqref="C5"/>
    </sheetView>
  </sheetViews>
  <sheetFormatPr defaultColWidth="9.109375" defaultRowHeight="13.2"/>
  <cols>
    <col min="1" max="1" width="9" style="447" customWidth="1"/>
    <col min="2" max="2" width="37" style="447" customWidth="1"/>
    <col min="3" max="3" width="88.6640625" style="446" customWidth="1"/>
    <col min="4" max="4" width="99.109375" style="447" customWidth="1"/>
    <col min="5" max="5" width="0.44140625" style="447" customWidth="1"/>
    <col min="6" max="6" width="9.109375" style="447"/>
    <col min="7" max="7" width="16" style="447" customWidth="1"/>
    <col min="8" max="8" width="14.5546875" style="447" customWidth="1"/>
    <col min="9" max="16384" width="9.109375" style="447"/>
  </cols>
  <sheetData>
    <row r="1" spans="1:7" ht="15.6" customHeight="1">
      <c r="A1" s="444" t="s">
        <v>317</v>
      </c>
      <c r="B1" s="445"/>
    </row>
    <row r="2" spans="1:7" ht="7.5" customHeight="1" thickBot="1">
      <c r="A2" s="444"/>
      <c r="B2" s="445"/>
    </row>
    <row r="3" spans="1:7" ht="13.2" customHeight="1">
      <c r="A3" s="504"/>
      <c r="B3" s="507"/>
      <c r="C3" s="508"/>
      <c r="D3" s="508"/>
    </row>
    <row r="4" spans="1:7" ht="11.25" customHeight="1">
      <c r="A4" s="505" t="s">
        <v>81</v>
      </c>
      <c r="B4" s="507" t="s">
        <v>302</v>
      </c>
      <c r="C4" s="508"/>
      <c r="D4" s="508"/>
    </row>
    <row r="5" spans="1:7" ht="63.75" customHeight="1">
      <c r="B5" s="450" t="s">
        <v>298</v>
      </c>
      <c r="C5" s="448" t="s">
        <v>435</v>
      </c>
    </row>
    <row r="6" spans="1:7" ht="21" customHeight="1">
      <c r="B6" s="503" t="s">
        <v>431</v>
      </c>
      <c r="C6" s="501" t="s">
        <v>436</v>
      </c>
      <c r="G6" s="451"/>
    </row>
    <row r="7" spans="1:7" ht="21" customHeight="1">
      <c r="B7" s="503" t="s">
        <v>432</v>
      </c>
      <c r="C7" s="501" t="s">
        <v>437</v>
      </c>
    </row>
    <row r="8" spans="1:7" ht="21" customHeight="1">
      <c r="B8" s="503" t="s">
        <v>433</v>
      </c>
      <c r="C8" s="501" t="s">
        <v>438</v>
      </c>
    </row>
    <row r="9" spans="1:7" ht="21" customHeight="1">
      <c r="B9" s="503" t="s">
        <v>434</v>
      </c>
      <c r="C9" s="501" t="s">
        <v>439</v>
      </c>
    </row>
    <row r="10" spans="1:7" ht="21" customHeight="1">
      <c r="B10" s="503" t="s">
        <v>427</v>
      </c>
      <c r="C10" s="501" t="s">
        <v>440</v>
      </c>
    </row>
    <row r="11" spans="1:7" ht="38.4" customHeight="1">
      <c r="B11" s="503" t="s">
        <v>428</v>
      </c>
      <c r="C11" s="502" t="s">
        <v>442</v>
      </c>
    </row>
    <row r="12" spans="1:7" ht="33" customHeight="1" thickBot="1">
      <c r="B12" s="452" t="s">
        <v>430</v>
      </c>
      <c r="C12" s="448" t="s">
        <v>441</v>
      </c>
    </row>
    <row r="13" spans="1:7" ht="18.75" customHeight="1">
      <c r="B13" s="504"/>
      <c r="C13" s="507"/>
      <c r="D13" s="508"/>
      <c r="E13" s="508"/>
    </row>
    <row r="14" spans="1:7" ht="20.25" customHeight="1">
      <c r="A14" s="505"/>
      <c r="B14" s="507"/>
      <c r="C14" s="508"/>
      <c r="D14" s="508"/>
    </row>
    <row r="15" spans="1:7" ht="26.25" customHeight="1">
      <c r="A15" s="453" t="s">
        <v>312</v>
      </c>
      <c r="B15" s="509"/>
      <c r="C15" s="509"/>
      <c r="D15" s="509"/>
    </row>
    <row r="16" spans="1:7" ht="13.2" customHeight="1">
      <c r="A16" s="454" t="s">
        <v>303</v>
      </c>
      <c r="B16" s="455"/>
      <c r="C16" s="456"/>
      <c r="D16" s="455"/>
    </row>
    <row r="17" spans="1:4" ht="13.2" customHeight="1">
      <c r="A17" s="454"/>
      <c r="B17" s="455"/>
      <c r="C17" s="456"/>
      <c r="D17" s="455"/>
    </row>
    <row r="18" spans="1:4" ht="13.2" customHeight="1">
      <c r="A18" s="457">
        <v>4700</v>
      </c>
      <c r="B18" s="506" t="s">
        <v>304</v>
      </c>
      <c r="C18" s="449" t="s">
        <v>315</v>
      </c>
    </row>
    <row r="19" spans="1:4" ht="13.2" customHeight="1">
      <c r="A19" s="457" t="s">
        <v>15</v>
      </c>
      <c r="B19" s="506" t="s">
        <v>16</v>
      </c>
      <c r="C19" s="448" t="s">
        <v>368</v>
      </c>
    </row>
    <row r="20" spans="1:4" ht="13.2" customHeight="1">
      <c r="A20" s="457">
        <v>5115</v>
      </c>
      <c r="B20" s="506" t="s">
        <v>18</v>
      </c>
      <c r="C20" s="449" t="s">
        <v>369</v>
      </c>
    </row>
    <row r="21" spans="1:4" ht="13.2" customHeight="1">
      <c r="A21" s="458">
        <v>5301</v>
      </c>
      <c r="B21" s="459" t="s">
        <v>316</v>
      </c>
      <c r="C21" s="449" t="s">
        <v>370</v>
      </c>
    </row>
    <row r="22" spans="1:4" ht="13.2" customHeight="1">
      <c r="A22" s="457">
        <v>6200</v>
      </c>
      <c r="B22" s="506" t="s">
        <v>26</v>
      </c>
      <c r="C22" s="449" t="s">
        <v>313</v>
      </c>
    </row>
    <row r="23" spans="1:4" ht="13.2" customHeight="1">
      <c r="A23" s="457">
        <v>6206</v>
      </c>
      <c r="B23" s="506" t="s">
        <v>27</v>
      </c>
      <c r="C23" s="449" t="s">
        <v>306</v>
      </c>
    </row>
    <row r="24" spans="1:4" ht="13.2" customHeight="1">
      <c r="A24" s="457" t="s">
        <v>34</v>
      </c>
      <c r="B24" s="506" t="s">
        <v>35</v>
      </c>
      <c r="C24" s="448" t="s">
        <v>371</v>
      </c>
    </row>
    <row r="25" spans="1:4" ht="13.2" customHeight="1">
      <c r="A25" s="457" t="s">
        <v>36</v>
      </c>
      <c r="B25" s="506" t="s">
        <v>310</v>
      </c>
      <c r="C25" s="448" t="s">
        <v>372</v>
      </c>
    </row>
    <row r="26" spans="1:4" ht="13.2" customHeight="1">
      <c r="A26" s="460"/>
      <c r="B26" s="506" t="s">
        <v>112</v>
      </c>
      <c r="C26" s="449" t="s">
        <v>373</v>
      </c>
    </row>
    <row r="27" spans="1:4" ht="13.2" customHeight="1">
      <c r="A27" s="460"/>
      <c r="B27" s="506" t="s">
        <v>296</v>
      </c>
      <c r="C27" s="449" t="s">
        <v>425</v>
      </c>
    </row>
    <row r="28" spans="1:4" ht="13.2" customHeight="1">
      <c r="A28" s="460"/>
      <c r="B28" s="506" t="s">
        <v>297</v>
      </c>
      <c r="C28" s="449" t="s">
        <v>374</v>
      </c>
    </row>
    <row r="29" spans="1:4" ht="13.2" customHeight="1"/>
    <row r="30" spans="1:4" ht="13.2" customHeight="1">
      <c r="D30" s="449" t="s">
        <v>314</v>
      </c>
    </row>
    <row r="31" spans="1:4" ht="13.2" customHeight="1"/>
    <row r="32" spans="1:4" ht="13.2" customHeight="1"/>
    <row r="33" ht="13.2" customHeight="1"/>
    <row r="34" ht="13.2" customHeight="1"/>
    <row r="35" ht="13.2" customHeight="1"/>
    <row r="36" ht="13.2" customHeight="1"/>
    <row r="38" ht="13.2" customHeight="1"/>
  </sheetData>
  <mergeCells count="5">
    <mergeCell ref="B3:D3"/>
    <mergeCell ref="B4:D4"/>
    <mergeCell ref="B15:D15"/>
    <mergeCell ref="C13:E13"/>
    <mergeCell ref="B14:D14"/>
  </mergeCells>
  <pageMargins left="0.33" right="0.18" top="0.83" bottom="0.46" header="0.17" footer="0.17"/>
  <pageSetup scale="95" orientation="landscape" r:id="rId1"/>
  <headerFooter>
    <oddHeader>&amp;C&amp;"Times New Roman,Bold"&amp;14Milwaukee County Department of Health and Human Services (DHHS)&amp;"Arial,Regular"&amp;10
&amp;"Times New Roman,Bold"&amp;12 533+Rev Instructions</oddHeader>
    <oddFooter>&amp;C&amp;A&amp;RRevision 1/11/22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G245"/>
  <sheetViews>
    <sheetView showGridLines="0" topLeftCell="A2" workbookViewId="0">
      <pane xSplit="6" ySplit="13" topLeftCell="G41" activePane="bottomRight" state="frozen"/>
      <selection activeCell="H13" sqref="H13"/>
      <selection pane="topRight" activeCell="H13" sqref="H13"/>
      <selection pane="bottomLeft" activeCell="H13" sqref="H13"/>
      <selection pane="bottomRight" activeCell="L28" sqref="L28"/>
    </sheetView>
  </sheetViews>
  <sheetFormatPr defaultColWidth="8.88671875" defaultRowHeight="13.2"/>
  <cols>
    <col min="1" max="1" width="8.109375" style="19" customWidth="1"/>
    <col min="2" max="2" width="11.109375" style="19" customWidth="1"/>
    <col min="3" max="3" width="12.6640625" style="19" customWidth="1"/>
    <col min="4" max="4" width="10.88671875" style="19" customWidth="1"/>
    <col min="5" max="5" width="5.5546875" style="19" customWidth="1"/>
    <col min="6" max="6" width="4.6640625" style="19" hidden="1" customWidth="1"/>
    <col min="7" max="8" width="11.109375" style="19" customWidth="1"/>
    <col min="9" max="10" width="10.5546875" style="19" customWidth="1"/>
    <col min="11" max="11" width="10" style="19" customWidth="1"/>
    <col min="12" max="12" width="10.33203125" style="19" customWidth="1"/>
    <col min="13" max="21" width="11" style="19" customWidth="1"/>
    <col min="22" max="49" width="11" style="19" hidden="1" customWidth="1"/>
    <col min="50" max="52" width="8.88671875" style="19" hidden="1" customWidth="1"/>
    <col min="53" max="53" width="9.33203125" style="19" hidden="1" customWidth="1"/>
    <col min="54" max="54" width="8.88671875" style="19" customWidth="1"/>
    <col min="55" max="55" width="3.6640625" style="19" customWidth="1"/>
    <col min="56" max="56" width="5.6640625" style="19" customWidth="1"/>
    <col min="57" max="16384" width="8.88671875" style="19"/>
  </cols>
  <sheetData>
    <row r="1" spans="1:59" ht="21" customHeight="1" thickBot="1">
      <c r="Q1" s="183"/>
      <c r="R1" s="183"/>
      <c r="S1" s="183"/>
      <c r="T1" s="183"/>
    </row>
    <row r="2" spans="1:59" s="23" customFormat="1" ht="18" customHeight="1" thickBot="1">
      <c r="A2" s="20" t="s">
        <v>0</v>
      </c>
      <c r="B2" s="511"/>
      <c r="C2" s="511"/>
      <c r="D2" s="511"/>
      <c r="E2" s="511"/>
      <c r="F2" s="511"/>
      <c r="G2" s="511"/>
      <c r="H2" s="21"/>
      <c r="I2" s="487">
        <f>month!B1</f>
        <v>2026</v>
      </c>
      <c r="J2" s="21"/>
      <c r="K2" s="21"/>
      <c r="L2" s="21"/>
      <c r="M2" s="21"/>
      <c r="N2" s="21"/>
      <c r="O2" s="21"/>
      <c r="P2" s="21"/>
      <c r="Q2" s="192" t="s">
        <v>1</v>
      </c>
      <c r="R2" s="190"/>
      <c r="S2" s="190"/>
      <c r="T2" s="191"/>
      <c r="U2" s="241"/>
      <c r="V2" s="24"/>
    </row>
    <row r="3" spans="1:59" s="23" customFormat="1" ht="4.5" customHeight="1">
      <c r="A3" s="20"/>
      <c r="B3" s="25"/>
      <c r="C3" s="25"/>
      <c r="D3" s="25"/>
      <c r="E3" s="25"/>
      <c r="F3" s="25"/>
      <c r="G3" s="25"/>
      <c r="H3" s="26"/>
      <c r="I3" s="26"/>
      <c r="J3" s="26"/>
      <c r="K3" s="26"/>
      <c r="L3" s="26"/>
      <c r="M3" s="26"/>
      <c r="N3" s="26"/>
      <c r="O3" s="26"/>
      <c r="P3" s="26"/>
      <c r="Q3" s="192"/>
      <c r="R3" s="190"/>
      <c r="S3" s="190"/>
      <c r="T3" s="190"/>
    </row>
    <row r="4" spans="1:59" s="23" customFormat="1" ht="13.5" customHeight="1">
      <c r="A4" s="20" t="s">
        <v>2</v>
      </c>
      <c r="B4" s="511"/>
      <c r="C4" s="511"/>
      <c r="D4" s="511"/>
      <c r="E4" s="511"/>
      <c r="F4" s="511"/>
      <c r="G4" s="511"/>
      <c r="H4" s="490" t="s">
        <v>424</v>
      </c>
      <c r="I4" s="21"/>
      <c r="J4" s="21"/>
      <c r="K4" s="21"/>
      <c r="L4" s="21"/>
      <c r="M4" s="21"/>
      <c r="N4" s="21"/>
      <c r="O4" s="21"/>
      <c r="P4" s="21"/>
      <c r="Q4" s="192" t="s">
        <v>3</v>
      </c>
      <c r="R4" s="513"/>
      <c r="S4" s="513"/>
      <c r="T4" s="513"/>
      <c r="V4" s="28"/>
    </row>
    <row r="5" spans="1:59" s="23" customFormat="1" ht="12.75" customHeight="1">
      <c r="A5" s="20" t="s">
        <v>327</v>
      </c>
      <c r="B5" s="25"/>
      <c r="C5" s="25"/>
      <c r="D5" s="25"/>
      <c r="E5" s="25"/>
      <c r="F5" s="25"/>
      <c r="G5" s="25"/>
      <c r="I5" s="26"/>
      <c r="J5" s="26"/>
      <c r="K5" s="26"/>
      <c r="L5" s="26"/>
      <c r="M5" s="26"/>
      <c r="N5" s="26"/>
      <c r="O5" s="26"/>
      <c r="P5" s="26"/>
      <c r="Q5" s="510" t="s">
        <v>4</v>
      </c>
      <c r="R5" s="510"/>
      <c r="S5" s="160"/>
      <c r="T5" s="160"/>
      <c r="V5" s="30"/>
    </row>
    <row r="6" spans="1:59" s="23" customFormat="1" ht="13.5" customHeight="1">
      <c r="A6" s="20" t="s">
        <v>5</v>
      </c>
      <c r="B6" s="512" t="s">
        <v>356</v>
      </c>
      <c r="C6" s="512"/>
      <c r="D6" s="512"/>
      <c r="E6" s="512"/>
      <c r="F6" s="512"/>
      <c r="G6" s="512"/>
      <c r="H6" s="209"/>
      <c r="I6" s="26"/>
      <c r="J6" s="26"/>
      <c r="K6" s="26"/>
      <c r="L6" s="26"/>
      <c r="M6" s="26"/>
      <c r="N6" s="26"/>
      <c r="O6" s="26"/>
      <c r="P6" s="26"/>
      <c r="Q6" s="192" t="s">
        <v>96</v>
      </c>
      <c r="R6" s="514" t="s">
        <v>252</v>
      </c>
      <c r="S6" s="515"/>
      <c r="T6" s="515"/>
      <c r="V6" s="31"/>
    </row>
    <row r="7" spans="1:59" s="23" customFormat="1" ht="3.75" customHeight="1">
      <c r="A7" s="20"/>
      <c r="B7" s="25"/>
      <c r="C7" s="25"/>
      <c r="D7" s="25"/>
      <c r="E7" s="25"/>
      <c r="F7" s="25"/>
      <c r="G7" s="25"/>
      <c r="H7" s="209"/>
      <c r="I7" s="26"/>
      <c r="J7" s="26"/>
      <c r="K7" s="26"/>
      <c r="L7" s="26"/>
      <c r="M7" s="26"/>
      <c r="N7" s="26"/>
      <c r="O7" s="26"/>
      <c r="P7" s="26"/>
      <c r="Q7" s="193"/>
      <c r="R7" s="193"/>
      <c r="S7" s="194"/>
      <c r="T7" s="160"/>
    </row>
    <row r="8" spans="1:59" s="23" customFormat="1" ht="13.5" customHeight="1">
      <c r="A8" s="20" t="s">
        <v>6</v>
      </c>
      <c r="B8" s="511"/>
      <c r="C8" s="511"/>
      <c r="D8" s="511"/>
      <c r="E8" s="511"/>
      <c r="F8" s="511"/>
      <c r="G8" s="511"/>
      <c r="H8" s="209"/>
      <c r="I8" s="26"/>
      <c r="J8" s="26"/>
      <c r="K8" s="26"/>
      <c r="L8" s="26"/>
      <c r="M8" s="26"/>
      <c r="N8" s="26"/>
      <c r="O8" s="26"/>
      <c r="P8" s="26"/>
      <c r="Q8" s="160"/>
      <c r="R8" s="195" t="s">
        <v>182</v>
      </c>
      <c r="S8" s="516"/>
      <c r="T8" s="516"/>
    </row>
    <row r="9" spans="1:59" ht="13.5" customHeight="1">
      <c r="B9" s="20" t="s">
        <v>229</v>
      </c>
      <c r="C9" s="20"/>
      <c r="D9" s="20" t="s">
        <v>227</v>
      </c>
      <c r="E9" s="20"/>
      <c r="G9" s="208" t="s">
        <v>230</v>
      </c>
      <c r="Q9" s="183"/>
      <c r="R9" s="183"/>
      <c r="S9" s="183"/>
      <c r="T9" s="183"/>
      <c r="V9" s="34"/>
    </row>
    <row r="10" spans="1:59" ht="18" customHeight="1">
      <c r="A10" s="20" t="s">
        <v>226</v>
      </c>
      <c r="Q10" s="183"/>
      <c r="R10" s="195" t="s">
        <v>228</v>
      </c>
      <c r="S10" s="516"/>
      <c r="T10" s="516"/>
      <c r="V10" s="34"/>
    </row>
    <row r="11" spans="1:59" ht="4.5" customHeight="1" thickBot="1">
      <c r="Q11" s="183"/>
      <c r="R11" s="183"/>
      <c r="S11" s="183"/>
      <c r="T11" s="183"/>
      <c r="V11" s="34"/>
    </row>
    <row r="12" spans="1:59" ht="16.8" thickBot="1">
      <c r="A12" s="35" t="s">
        <v>74</v>
      </c>
      <c r="I12" s="297" t="str">
        <f>+IF(J12&lt;&gt;"","WARNING:","")</f>
        <v/>
      </c>
      <c r="J12" s="298" t="str">
        <f>+IF(OR(AA75=3, AA75=4, AA75=5),IF(OR( U48=0,U55=0), "Budgeted Units and\ or Budgeted Rate Missing", ""),"")</f>
        <v/>
      </c>
      <c r="K12" s="299"/>
      <c r="L12" s="299"/>
      <c r="M12" s="299"/>
      <c r="N12" s="300"/>
      <c r="Q12" s="183"/>
      <c r="R12" s="183"/>
      <c r="S12" s="183"/>
      <c r="T12" s="183"/>
      <c r="V12" s="34"/>
    </row>
    <row r="13" spans="1:59" ht="40.200000000000003">
      <c r="A13" s="36" t="s">
        <v>8</v>
      </c>
      <c r="B13" s="519" t="s">
        <v>67</v>
      </c>
      <c r="C13" s="520"/>
      <c r="D13" s="520"/>
      <c r="E13" s="521"/>
      <c r="F13" s="40">
        <v>1</v>
      </c>
      <c r="G13" s="489" t="str">
        <f>CONCATENATE( $X$60, "  ", "Expenses")</f>
        <v>January  Expenses</v>
      </c>
      <c r="H13" s="489" t="str">
        <f>CONCATENATE( $X$61, "  ", "Expenses")</f>
        <v>February  Expenses</v>
      </c>
      <c r="I13" s="489" t="str">
        <f>CONCATENATE( $X$62, "  ", "Expenses")</f>
        <v>March  Expenses</v>
      </c>
      <c r="J13" s="489" t="str">
        <f>CONCATENATE( $X$63, "  ", "Expenses")</f>
        <v>April  Expenses</v>
      </c>
      <c r="K13" s="489" t="str">
        <f>CONCATENATE( $X$64, "  ", "Expenses")</f>
        <v>May  Expenses</v>
      </c>
      <c r="L13" s="489" t="str">
        <f>CONCATENATE( $X$65, "  ", "Expenses")</f>
        <v>June  Expenses</v>
      </c>
      <c r="M13" s="489" t="str">
        <f>CONCATENATE( $X$66, "  ", "Expenses")</f>
        <v>July  Expenses</v>
      </c>
      <c r="N13" s="489" t="str">
        <f>CONCATENATE( $X$67, "  ", "Expenses")</f>
        <v>August  Expenses</v>
      </c>
      <c r="O13" s="489" t="str">
        <f>CONCATENATE( $X$68, "  ", "Expenses")</f>
        <v>September  Expenses</v>
      </c>
      <c r="P13" s="489" t="str">
        <f>CONCATENATE( $X$69, "  ", "Expenses")</f>
        <v>October  Expenses</v>
      </c>
      <c r="Q13" s="489" t="str">
        <f>CONCATENATE( $X$70, "  ", "Expenses")</f>
        <v>November  Expenses</v>
      </c>
      <c r="R13" s="489" t="str">
        <f>CONCATENATE( $X$71, "  ", "Expenses")</f>
        <v>December  Expenses</v>
      </c>
      <c r="S13" s="171" t="s">
        <v>100</v>
      </c>
      <c r="T13" s="171" t="s">
        <v>68</v>
      </c>
      <c r="U13" s="41" t="s">
        <v>69</v>
      </c>
      <c r="V13" s="41" t="str">
        <f>VLOOKUP(F13,F13:S13,Y73+1)</f>
        <v>January  Expenses</v>
      </c>
      <c r="BB13" s="171" t="s">
        <v>246</v>
      </c>
    </row>
    <row r="14" spans="1:59" ht="15.6">
      <c r="A14" s="42"/>
      <c r="B14" s="523" t="s">
        <v>247</v>
      </c>
      <c r="C14" s="524"/>
      <c r="D14" s="524"/>
      <c r="E14" s="525"/>
      <c r="F14" s="40"/>
      <c r="G14" s="40"/>
      <c r="H14" s="40"/>
      <c r="I14" s="40"/>
      <c r="J14" s="40"/>
      <c r="K14" s="40"/>
      <c r="L14" s="40"/>
      <c r="M14" s="40"/>
      <c r="N14" s="40"/>
      <c r="O14" s="40"/>
      <c r="P14" s="40"/>
      <c r="Q14" s="196"/>
      <c r="R14" s="196"/>
      <c r="S14" s="196"/>
      <c r="T14" s="182" t="s">
        <v>13</v>
      </c>
      <c r="U14" s="46" t="s">
        <v>13</v>
      </c>
      <c r="V14" s="46" t="s">
        <v>13</v>
      </c>
      <c r="BB14" s="182"/>
    </row>
    <row r="15" spans="1:59" ht="15.6">
      <c r="A15" s="47" t="s">
        <v>172</v>
      </c>
      <c r="B15" s="42" t="s">
        <v>41</v>
      </c>
      <c r="C15" s="44"/>
      <c r="D15" s="45"/>
      <c r="E15" s="40"/>
      <c r="F15" s="40">
        <v>1</v>
      </c>
      <c r="G15" s="162">
        <f>'Exp-Details'!G5</f>
        <v>0</v>
      </c>
      <c r="H15" s="162">
        <f>'Exp-Details'!H5</f>
        <v>0</v>
      </c>
      <c r="I15" s="162">
        <f>'Exp-Details'!I5</f>
        <v>0</v>
      </c>
      <c r="J15" s="162">
        <f>'Exp-Details'!J5</f>
        <v>0</v>
      </c>
      <c r="K15" s="162">
        <f>'Exp-Details'!K5</f>
        <v>0</v>
      </c>
      <c r="L15" s="162">
        <f>'Exp-Details'!L5</f>
        <v>0</v>
      </c>
      <c r="M15" s="162">
        <f>'Exp-Details'!M5</f>
        <v>0</v>
      </c>
      <c r="N15" s="162">
        <f>'Exp-Details'!N5</f>
        <v>0</v>
      </c>
      <c r="O15" s="162">
        <f>'Exp-Details'!O5</f>
        <v>0</v>
      </c>
      <c r="P15" s="162">
        <f>'Exp-Details'!P5</f>
        <v>0</v>
      </c>
      <c r="Q15" s="162">
        <f>'Exp-Details'!Q5</f>
        <v>0</v>
      </c>
      <c r="R15" s="162">
        <f>'Exp-Details'!R5</f>
        <v>0</v>
      </c>
      <c r="S15" s="162">
        <f>'Exp-Details'!S5</f>
        <v>0</v>
      </c>
      <c r="T15" s="163">
        <f>SUM(G15:S15)</f>
        <v>0</v>
      </c>
      <c r="U15" s="7"/>
      <c r="V15" s="5">
        <f t="shared" ref="V15:V36" si="0">VLOOKUP(F15,$F$15:$S$36,$Y$73+1)</f>
        <v>0</v>
      </c>
      <c r="BB15" s="246" t="str">
        <f>IF(T15=0,IF(U15=0,"","OK"),IF(U15=0,"100%",IF($Y$73&lt;13,IF((T15-(U15*$X$75/$D$53))&gt;MAX((U15*$X$75/$D$53*0.1),$U$40*0.03),((T15-(U15*$X$75/$D$53))/(U15*$X$75/$D$53)),"OK"),IF((T15-U15)&gt;MAX((U15*0.1),$U$40*0.03),((T15-U15)/U15),"OK"))))</f>
        <v/>
      </c>
      <c r="BD15" s="240"/>
      <c r="BE15" s="244"/>
      <c r="BF15" s="74"/>
      <c r="BG15" s="245"/>
    </row>
    <row r="16" spans="1:59" ht="15.6">
      <c r="A16" s="48" t="s">
        <v>192</v>
      </c>
      <c r="B16" s="42" t="s">
        <v>115</v>
      </c>
      <c r="C16" s="44"/>
      <c r="D16" s="45"/>
      <c r="E16" s="40"/>
      <c r="F16" s="40">
        <v>2</v>
      </c>
      <c r="G16" s="162">
        <f>'Exp-Details'!G9</f>
        <v>0</v>
      </c>
      <c r="H16" s="162">
        <f>'Exp-Details'!H9</f>
        <v>0</v>
      </c>
      <c r="I16" s="162">
        <f>'Exp-Details'!I9</f>
        <v>0</v>
      </c>
      <c r="J16" s="162">
        <f>'Exp-Details'!J9</f>
        <v>0</v>
      </c>
      <c r="K16" s="162">
        <f>'Exp-Details'!K9</f>
        <v>0</v>
      </c>
      <c r="L16" s="162">
        <f>'Exp-Details'!L9</f>
        <v>0</v>
      </c>
      <c r="M16" s="162">
        <f>'Exp-Details'!M9</f>
        <v>0</v>
      </c>
      <c r="N16" s="162">
        <f>'Exp-Details'!N9</f>
        <v>0</v>
      </c>
      <c r="O16" s="162">
        <f>'Exp-Details'!O9</f>
        <v>0</v>
      </c>
      <c r="P16" s="162">
        <f>'Exp-Details'!P9</f>
        <v>0</v>
      </c>
      <c r="Q16" s="162">
        <f>'Exp-Details'!Q9</f>
        <v>0</v>
      </c>
      <c r="R16" s="162">
        <f>'Exp-Details'!R9</f>
        <v>0</v>
      </c>
      <c r="S16" s="162">
        <f>'Exp-Details'!S9</f>
        <v>0</v>
      </c>
      <c r="T16" s="163">
        <f t="shared" ref="T16:T36" si="1">SUM(G16:S16)</f>
        <v>0</v>
      </c>
      <c r="U16" s="7"/>
      <c r="V16" s="5">
        <f t="shared" si="0"/>
        <v>0</v>
      </c>
      <c r="BB16" s="246" t="str">
        <f t="shared" ref="BB16:BB36" si="2">IF(T16=0,IF(U16=0,"","OK"),IF(U16=0,"100%",IF($Y$73&lt;13,IF((T16-(U16*$X$75/$D$53))&gt;MAX((U16*$X$75/$D$53*0.1),$U$40*0.03),((T16-(U16*$X$75/$D$53))/(U16*$X$75/$D$53)),"OK"),IF((T16-U16)&gt;MAX((U16*0.1),$U$40*0.03),((T16-U16)/U16),"OK"))))</f>
        <v/>
      </c>
      <c r="BE16" s="244"/>
      <c r="BF16" s="240"/>
    </row>
    <row r="17" spans="1:54" ht="15.6">
      <c r="A17" s="48" t="s">
        <v>193</v>
      </c>
      <c r="B17" s="42" t="s">
        <v>42</v>
      </c>
      <c r="C17" s="44"/>
      <c r="D17" s="45"/>
      <c r="E17" s="40"/>
      <c r="F17" s="40">
        <v>3</v>
      </c>
      <c r="G17" s="162">
        <f>'Exp-Details'!G10</f>
        <v>0</v>
      </c>
      <c r="H17" s="162">
        <f>'Exp-Details'!H10</f>
        <v>0</v>
      </c>
      <c r="I17" s="162">
        <f>'Exp-Details'!I10</f>
        <v>0</v>
      </c>
      <c r="J17" s="162">
        <f>'Exp-Details'!J10</f>
        <v>0</v>
      </c>
      <c r="K17" s="162">
        <f>'Exp-Details'!K10</f>
        <v>0</v>
      </c>
      <c r="L17" s="162">
        <f>'Exp-Details'!L10</f>
        <v>0</v>
      </c>
      <c r="M17" s="162">
        <f>'Exp-Details'!M10</f>
        <v>0</v>
      </c>
      <c r="N17" s="162">
        <f>'Exp-Details'!N10</f>
        <v>0</v>
      </c>
      <c r="O17" s="162">
        <f>'Exp-Details'!O10</f>
        <v>0</v>
      </c>
      <c r="P17" s="162">
        <f>'Exp-Details'!P10</f>
        <v>0</v>
      </c>
      <c r="Q17" s="162">
        <f>'Exp-Details'!Q10</f>
        <v>0</v>
      </c>
      <c r="R17" s="162">
        <f>'Exp-Details'!R10</f>
        <v>0</v>
      </c>
      <c r="S17" s="162">
        <f>'Exp-Details'!S10</f>
        <v>0</v>
      </c>
      <c r="T17" s="163">
        <f t="shared" si="1"/>
        <v>0</v>
      </c>
      <c r="U17" s="7"/>
      <c r="V17" s="5">
        <f t="shared" si="0"/>
        <v>0</v>
      </c>
      <c r="BB17" s="246" t="str">
        <f t="shared" si="2"/>
        <v/>
      </c>
    </row>
    <row r="18" spans="1:54" ht="15.6">
      <c r="A18" s="49" t="s">
        <v>43</v>
      </c>
      <c r="B18" s="50" t="s">
        <v>44</v>
      </c>
      <c r="C18" s="51"/>
      <c r="D18" s="52"/>
      <c r="E18" s="53"/>
      <c r="F18" s="53">
        <v>4</v>
      </c>
      <c r="G18" s="162">
        <f>'Exp-Details'!G11</f>
        <v>0</v>
      </c>
      <c r="H18" s="162">
        <f>'Exp-Details'!H11</f>
        <v>0</v>
      </c>
      <c r="I18" s="162">
        <f>'Exp-Details'!I11</f>
        <v>0</v>
      </c>
      <c r="J18" s="162">
        <f>'Exp-Details'!J11</f>
        <v>0</v>
      </c>
      <c r="K18" s="162">
        <f>'Exp-Details'!K11</f>
        <v>0</v>
      </c>
      <c r="L18" s="162">
        <f>'Exp-Details'!L11</f>
        <v>0</v>
      </c>
      <c r="M18" s="162">
        <f>'Exp-Details'!M11</f>
        <v>0</v>
      </c>
      <c r="N18" s="162">
        <f>'Exp-Details'!N11</f>
        <v>0</v>
      </c>
      <c r="O18" s="162">
        <f>'Exp-Details'!O11</f>
        <v>0</v>
      </c>
      <c r="P18" s="162">
        <f>'Exp-Details'!P11</f>
        <v>0</v>
      </c>
      <c r="Q18" s="162">
        <f>'Exp-Details'!Q11</f>
        <v>0</v>
      </c>
      <c r="R18" s="162">
        <f>'Exp-Details'!R11</f>
        <v>0</v>
      </c>
      <c r="S18" s="162">
        <f>'Exp-Details'!S11</f>
        <v>0</v>
      </c>
      <c r="T18" s="163">
        <f t="shared" si="1"/>
        <v>0</v>
      </c>
      <c r="U18" s="7"/>
      <c r="V18" s="5">
        <f t="shared" si="0"/>
        <v>0</v>
      </c>
      <c r="BB18" s="246" t="str">
        <f t="shared" si="2"/>
        <v/>
      </c>
    </row>
    <row r="19" spans="1:54" ht="15.6">
      <c r="A19" s="48" t="s">
        <v>194</v>
      </c>
      <c r="B19" s="42" t="s">
        <v>45</v>
      </c>
      <c r="C19" s="44"/>
      <c r="D19" s="45"/>
      <c r="E19" s="40"/>
      <c r="F19" s="40">
        <v>5</v>
      </c>
      <c r="G19" s="162">
        <f>'Exp-Details'!G28</f>
        <v>0</v>
      </c>
      <c r="H19" s="162">
        <f>'Exp-Details'!H28</f>
        <v>0</v>
      </c>
      <c r="I19" s="162">
        <f>'Exp-Details'!I28</f>
        <v>0</v>
      </c>
      <c r="J19" s="162">
        <f>'Exp-Details'!J28</f>
        <v>0</v>
      </c>
      <c r="K19" s="162">
        <f>'Exp-Details'!K28</f>
        <v>0</v>
      </c>
      <c r="L19" s="162">
        <f>'Exp-Details'!L28</f>
        <v>0</v>
      </c>
      <c r="M19" s="162">
        <f>'Exp-Details'!M28</f>
        <v>0</v>
      </c>
      <c r="N19" s="162">
        <f>'Exp-Details'!N28</f>
        <v>0</v>
      </c>
      <c r="O19" s="162">
        <f>'Exp-Details'!O28</f>
        <v>0</v>
      </c>
      <c r="P19" s="162">
        <f>'Exp-Details'!P28</f>
        <v>0</v>
      </c>
      <c r="Q19" s="162">
        <f>'Exp-Details'!Q28</f>
        <v>0</v>
      </c>
      <c r="R19" s="162">
        <f>'Exp-Details'!R28</f>
        <v>0</v>
      </c>
      <c r="S19" s="162">
        <f>'Exp-Details'!S28</f>
        <v>0</v>
      </c>
      <c r="T19" s="163">
        <f t="shared" si="1"/>
        <v>0</v>
      </c>
      <c r="U19" s="7"/>
      <c r="V19" s="5">
        <f t="shared" si="0"/>
        <v>0</v>
      </c>
      <c r="BB19" s="246" t="str">
        <f t="shared" si="2"/>
        <v/>
      </c>
    </row>
    <row r="20" spans="1:54" ht="15.6">
      <c r="A20" s="48" t="s">
        <v>195</v>
      </c>
      <c r="B20" s="42" t="s">
        <v>46</v>
      </c>
      <c r="C20" s="44"/>
      <c r="D20" s="45"/>
      <c r="E20" s="40"/>
      <c r="F20" s="40">
        <v>6</v>
      </c>
      <c r="G20" s="162">
        <f>'Exp-Details'!G29</f>
        <v>0</v>
      </c>
      <c r="H20" s="162">
        <f>'Exp-Details'!H29</f>
        <v>0</v>
      </c>
      <c r="I20" s="162">
        <f>'Exp-Details'!I29</f>
        <v>0</v>
      </c>
      <c r="J20" s="162">
        <f>'Exp-Details'!J29</f>
        <v>0</v>
      </c>
      <c r="K20" s="162">
        <f>'Exp-Details'!K29</f>
        <v>0</v>
      </c>
      <c r="L20" s="162">
        <f>'Exp-Details'!L29</f>
        <v>0</v>
      </c>
      <c r="M20" s="162">
        <f>'Exp-Details'!M29</f>
        <v>0</v>
      </c>
      <c r="N20" s="162">
        <f>'Exp-Details'!N29</f>
        <v>0</v>
      </c>
      <c r="O20" s="162">
        <f>'Exp-Details'!O29</f>
        <v>0</v>
      </c>
      <c r="P20" s="162">
        <f>'Exp-Details'!P29</f>
        <v>0</v>
      </c>
      <c r="Q20" s="162">
        <f>'Exp-Details'!Q29</f>
        <v>0</v>
      </c>
      <c r="R20" s="162">
        <f>'Exp-Details'!R29</f>
        <v>0</v>
      </c>
      <c r="S20" s="162">
        <f>'Exp-Details'!S29</f>
        <v>0</v>
      </c>
      <c r="T20" s="163">
        <f t="shared" si="1"/>
        <v>0</v>
      </c>
      <c r="U20" s="7"/>
      <c r="V20" s="5">
        <f t="shared" si="0"/>
        <v>0</v>
      </c>
      <c r="BB20" s="246" t="str">
        <f t="shared" si="2"/>
        <v/>
      </c>
    </row>
    <row r="21" spans="1:54" ht="15.6">
      <c r="A21" s="48" t="s">
        <v>196</v>
      </c>
      <c r="B21" s="42" t="s">
        <v>47</v>
      </c>
      <c r="C21" s="44"/>
      <c r="D21" s="45"/>
      <c r="E21" s="40"/>
      <c r="F21" s="40">
        <v>7</v>
      </c>
      <c r="G21" s="162">
        <f>'Exp-Details'!G30</f>
        <v>0</v>
      </c>
      <c r="H21" s="162">
        <f>'Exp-Details'!H30</f>
        <v>0</v>
      </c>
      <c r="I21" s="162">
        <f>'Exp-Details'!I30</f>
        <v>0</v>
      </c>
      <c r="J21" s="162">
        <f>'Exp-Details'!J30</f>
        <v>0</v>
      </c>
      <c r="K21" s="162">
        <f>'Exp-Details'!K30</f>
        <v>0</v>
      </c>
      <c r="L21" s="162">
        <f>'Exp-Details'!L30</f>
        <v>0</v>
      </c>
      <c r="M21" s="162">
        <f>'Exp-Details'!M30</f>
        <v>0</v>
      </c>
      <c r="N21" s="162">
        <f>'Exp-Details'!N30</f>
        <v>0</v>
      </c>
      <c r="O21" s="162">
        <f>'Exp-Details'!O30</f>
        <v>0</v>
      </c>
      <c r="P21" s="162">
        <f>'Exp-Details'!P30</f>
        <v>0</v>
      </c>
      <c r="Q21" s="162">
        <f>'Exp-Details'!Q30</f>
        <v>0</v>
      </c>
      <c r="R21" s="162">
        <f>'Exp-Details'!R30</f>
        <v>0</v>
      </c>
      <c r="S21" s="162">
        <f>'Exp-Details'!S30</f>
        <v>0</v>
      </c>
      <c r="T21" s="163">
        <f t="shared" si="1"/>
        <v>0</v>
      </c>
      <c r="U21" s="7"/>
      <c r="V21" s="5">
        <f t="shared" si="0"/>
        <v>0</v>
      </c>
      <c r="BB21" s="246" t="str">
        <f t="shared" si="2"/>
        <v/>
      </c>
    </row>
    <row r="22" spans="1:54" ht="15.6">
      <c r="A22" s="48" t="s">
        <v>71</v>
      </c>
      <c r="B22" s="42" t="s">
        <v>48</v>
      </c>
      <c r="C22" s="44"/>
      <c r="D22" s="45"/>
      <c r="E22" s="40"/>
      <c r="F22" s="40">
        <v>8</v>
      </c>
      <c r="G22" s="162">
        <f>'Exp-Details'!G31</f>
        <v>0</v>
      </c>
      <c r="H22" s="162">
        <f>'Exp-Details'!H31</f>
        <v>0</v>
      </c>
      <c r="I22" s="162">
        <f>'Exp-Details'!I31</f>
        <v>0</v>
      </c>
      <c r="J22" s="162">
        <f>'Exp-Details'!J31</f>
        <v>0</v>
      </c>
      <c r="K22" s="162">
        <f>'Exp-Details'!K31</f>
        <v>0</v>
      </c>
      <c r="L22" s="162">
        <f>'Exp-Details'!L31</f>
        <v>0</v>
      </c>
      <c r="M22" s="162">
        <f>'Exp-Details'!M31</f>
        <v>0</v>
      </c>
      <c r="N22" s="162">
        <f>'Exp-Details'!N31</f>
        <v>0</v>
      </c>
      <c r="O22" s="162">
        <f>'Exp-Details'!O31</f>
        <v>0</v>
      </c>
      <c r="P22" s="162">
        <f>'Exp-Details'!P31</f>
        <v>0</v>
      </c>
      <c r="Q22" s="162">
        <f>'Exp-Details'!Q31</f>
        <v>0</v>
      </c>
      <c r="R22" s="162">
        <f>'Exp-Details'!R31</f>
        <v>0</v>
      </c>
      <c r="S22" s="162">
        <f>'Exp-Details'!S31</f>
        <v>0</v>
      </c>
      <c r="T22" s="163">
        <f t="shared" si="1"/>
        <v>0</v>
      </c>
      <c r="U22" s="7"/>
      <c r="V22" s="5">
        <f t="shared" si="0"/>
        <v>0</v>
      </c>
      <c r="BB22" s="246" t="str">
        <f t="shared" si="2"/>
        <v/>
      </c>
    </row>
    <row r="23" spans="1:54" ht="15.6">
      <c r="A23" s="48" t="s">
        <v>197</v>
      </c>
      <c r="B23" s="42" t="s">
        <v>218</v>
      </c>
      <c r="C23" s="44"/>
      <c r="D23" s="45"/>
      <c r="E23" s="40"/>
      <c r="F23" s="40">
        <v>9</v>
      </c>
      <c r="G23" s="162">
        <f>'Exp-Details'!G51</f>
        <v>0</v>
      </c>
      <c r="H23" s="162">
        <f>'Exp-Details'!H51</f>
        <v>0</v>
      </c>
      <c r="I23" s="162">
        <f>'Exp-Details'!I51</f>
        <v>0</v>
      </c>
      <c r="J23" s="162">
        <f>'Exp-Details'!J51</f>
        <v>0</v>
      </c>
      <c r="K23" s="162">
        <f>'Exp-Details'!K51</f>
        <v>0</v>
      </c>
      <c r="L23" s="162">
        <f>'Exp-Details'!L51</f>
        <v>0</v>
      </c>
      <c r="M23" s="162">
        <f>'Exp-Details'!M51</f>
        <v>0</v>
      </c>
      <c r="N23" s="162">
        <f>'Exp-Details'!N51</f>
        <v>0</v>
      </c>
      <c r="O23" s="162">
        <f>'Exp-Details'!O51</f>
        <v>0</v>
      </c>
      <c r="P23" s="162">
        <f>'Exp-Details'!P51</f>
        <v>0</v>
      </c>
      <c r="Q23" s="162">
        <f>'Exp-Details'!Q51</f>
        <v>0</v>
      </c>
      <c r="R23" s="162">
        <f>'Exp-Details'!R51</f>
        <v>0</v>
      </c>
      <c r="S23" s="162">
        <f>'Exp-Details'!S51</f>
        <v>0</v>
      </c>
      <c r="T23" s="163">
        <f t="shared" si="1"/>
        <v>0</v>
      </c>
      <c r="U23" s="7"/>
      <c r="V23" s="5">
        <f t="shared" si="0"/>
        <v>0</v>
      </c>
      <c r="BB23" s="246" t="str">
        <f t="shared" si="2"/>
        <v/>
      </c>
    </row>
    <row r="24" spans="1:54" ht="15.6">
      <c r="A24" s="48" t="s">
        <v>198</v>
      </c>
      <c r="B24" s="42" t="s">
        <v>49</v>
      </c>
      <c r="C24" s="44"/>
      <c r="D24" s="45"/>
      <c r="E24" s="40"/>
      <c r="F24" s="40">
        <v>10</v>
      </c>
      <c r="G24" s="162">
        <f>'Exp-Details'!G54</f>
        <v>0</v>
      </c>
      <c r="H24" s="162">
        <f>'Exp-Details'!H54</f>
        <v>0</v>
      </c>
      <c r="I24" s="162">
        <f>'Exp-Details'!I54</f>
        <v>0</v>
      </c>
      <c r="J24" s="162">
        <f>'Exp-Details'!J54</f>
        <v>0</v>
      </c>
      <c r="K24" s="162">
        <f>'Exp-Details'!K54</f>
        <v>0</v>
      </c>
      <c r="L24" s="162">
        <f>'Exp-Details'!L54</f>
        <v>0</v>
      </c>
      <c r="M24" s="162">
        <f>'Exp-Details'!M54</f>
        <v>0</v>
      </c>
      <c r="N24" s="162">
        <f>'Exp-Details'!N54</f>
        <v>0</v>
      </c>
      <c r="O24" s="162">
        <f>'Exp-Details'!O54</f>
        <v>0</v>
      </c>
      <c r="P24" s="162">
        <f>'Exp-Details'!P54</f>
        <v>0</v>
      </c>
      <c r="Q24" s="162">
        <f>'Exp-Details'!Q54</f>
        <v>0</v>
      </c>
      <c r="R24" s="162">
        <f>'Exp-Details'!R54</f>
        <v>0</v>
      </c>
      <c r="S24" s="162">
        <f>'Exp-Details'!S54</f>
        <v>0</v>
      </c>
      <c r="T24" s="163">
        <f t="shared" si="1"/>
        <v>0</v>
      </c>
      <c r="U24" s="7"/>
      <c r="V24" s="5">
        <f t="shared" si="0"/>
        <v>0</v>
      </c>
      <c r="BB24" s="246" t="str">
        <f t="shared" si="2"/>
        <v/>
      </c>
    </row>
    <row r="25" spans="1:54" ht="15.6">
      <c r="A25" s="48" t="s">
        <v>199</v>
      </c>
      <c r="B25" s="42" t="s">
        <v>50</v>
      </c>
      <c r="C25" s="44"/>
      <c r="D25" s="45"/>
      <c r="E25" s="40"/>
      <c r="F25" s="40">
        <v>11</v>
      </c>
      <c r="G25" s="162">
        <f>'Exp-Details'!G55</f>
        <v>0</v>
      </c>
      <c r="H25" s="162">
        <f>'Exp-Details'!H55</f>
        <v>0</v>
      </c>
      <c r="I25" s="162">
        <f>'Exp-Details'!I55</f>
        <v>0</v>
      </c>
      <c r="J25" s="162">
        <f>'Exp-Details'!J55</f>
        <v>0</v>
      </c>
      <c r="K25" s="162">
        <f>'Exp-Details'!K55</f>
        <v>0</v>
      </c>
      <c r="L25" s="162">
        <f>'Exp-Details'!L55</f>
        <v>0</v>
      </c>
      <c r="M25" s="162">
        <f>'Exp-Details'!M55</f>
        <v>0</v>
      </c>
      <c r="N25" s="162">
        <f>'Exp-Details'!N55</f>
        <v>0</v>
      </c>
      <c r="O25" s="162">
        <f>'Exp-Details'!O55</f>
        <v>0</v>
      </c>
      <c r="P25" s="162">
        <f>'Exp-Details'!P55</f>
        <v>0</v>
      </c>
      <c r="Q25" s="162">
        <f>'Exp-Details'!Q55</f>
        <v>0</v>
      </c>
      <c r="R25" s="162">
        <f>'Exp-Details'!R55</f>
        <v>0</v>
      </c>
      <c r="S25" s="162">
        <f>'Exp-Details'!S55</f>
        <v>0</v>
      </c>
      <c r="T25" s="163">
        <f t="shared" si="1"/>
        <v>0</v>
      </c>
      <c r="U25" s="7"/>
      <c r="V25" s="5">
        <f t="shared" si="0"/>
        <v>0</v>
      </c>
      <c r="BB25" s="246" t="str">
        <f t="shared" si="2"/>
        <v/>
      </c>
    </row>
    <row r="26" spans="1:54" ht="15.6">
      <c r="A26" s="48" t="s">
        <v>200</v>
      </c>
      <c r="B26" s="42" t="s">
        <v>51</v>
      </c>
      <c r="C26" s="44"/>
      <c r="D26" s="45"/>
      <c r="E26" s="40"/>
      <c r="F26" s="40">
        <v>12</v>
      </c>
      <c r="G26" s="162">
        <f>'Exp-Details'!G58</f>
        <v>0</v>
      </c>
      <c r="H26" s="162">
        <f>'Exp-Details'!H58</f>
        <v>0</v>
      </c>
      <c r="I26" s="162">
        <f>'Exp-Details'!I58</f>
        <v>0</v>
      </c>
      <c r="J26" s="162">
        <f>'Exp-Details'!J58</f>
        <v>0</v>
      </c>
      <c r="K26" s="162">
        <f>'Exp-Details'!K58</f>
        <v>0</v>
      </c>
      <c r="L26" s="162">
        <f>'Exp-Details'!L58</f>
        <v>0</v>
      </c>
      <c r="M26" s="162">
        <f>'Exp-Details'!M58</f>
        <v>0</v>
      </c>
      <c r="N26" s="162">
        <f>'Exp-Details'!N58</f>
        <v>0</v>
      </c>
      <c r="O26" s="162">
        <f>'Exp-Details'!O58</f>
        <v>0</v>
      </c>
      <c r="P26" s="162">
        <f>'Exp-Details'!P58</f>
        <v>0</v>
      </c>
      <c r="Q26" s="162">
        <f>'Exp-Details'!Q58</f>
        <v>0</v>
      </c>
      <c r="R26" s="162">
        <f>'Exp-Details'!R58</f>
        <v>0</v>
      </c>
      <c r="S26" s="162">
        <f>'Exp-Details'!S58</f>
        <v>0</v>
      </c>
      <c r="T26" s="163">
        <f t="shared" si="1"/>
        <v>0</v>
      </c>
      <c r="U26" s="7"/>
      <c r="V26" s="5">
        <f t="shared" si="0"/>
        <v>0</v>
      </c>
      <c r="BB26" s="246" t="str">
        <f t="shared" si="2"/>
        <v/>
      </c>
    </row>
    <row r="27" spans="1:54" ht="15.6">
      <c r="A27" s="48" t="s">
        <v>201</v>
      </c>
      <c r="B27" s="42" t="s">
        <v>52</v>
      </c>
      <c r="C27" s="44"/>
      <c r="D27" s="45"/>
      <c r="E27" s="40"/>
      <c r="F27" s="40">
        <v>13</v>
      </c>
      <c r="G27" s="162">
        <f>'Exp-Details'!G59</f>
        <v>0</v>
      </c>
      <c r="H27" s="162">
        <f>'Exp-Details'!H59</f>
        <v>0</v>
      </c>
      <c r="I27" s="162">
        <f>'Exp-Details'!I59</f>
        <v>0</v>
      </c>
      <c r="J27" s="162">
        <f>'Exp-Details'!J59</f>
        <v>0</v>
      </c>
      <c r="K27" s="162">
        <f>'Exp-Details'!K59</f>
        <v>0</v>
      </c>
      <c r="L27" s="162">
        <f>'Exp-Details'!L59</f>
        <v>0</v>
      </c>
      <c r="M27" s="162">
        <f>'Exp-Details'!M59</f>
        <v>0</v>
      </c>
      <c r="N27" s="162">
        <f>'Exp-Details'!N59</f>
        <v>0</v>
      </c>
      <c r="O27" s="162">
        <f>'Exp-Details'!O59</f>
        <v>0</v>
      </c>
      <c r="P27" s="162">
        <f>'Exp-Details'!P59</f>
        <v>0</v>
      </c>
      <c r="Q27" s="162">
        <f>'Exp-Details'!Q59</f>
        <v>0</v>
      </c>
      <c r="R27" s="162">
        <f>'Exp-Details'!R59</f>
        <v>0</v>
      </c>
      <c r="S27" s="162">
        <f>'Exp-Details'!S59</f>
        <v>0</v>
      </c>
      <c r="T27" s="163">
        <f t="shared" si="1"/>
        <v>0</v>
      </c>
      <c r="U27" s="7"/>
      <c r="V27" s="5">
        <f t="shared" si="0"/>
        <v>0</v>
      </c>
      <c r="BB27" s="246" t="str">
        <f t="shared" si="2"/>
        <v/>
      </c>
    </row>
    <row r="28" spans="1:54" ht="15.6">
      <c r="A28" s="48" t="s">
        <v>53</v>
      </c>
      <c r="B28" s="42" t="s">
        <v>54</v>
      </c>
      <c r="C28" s="44"/>
      <c r="D28" s="45"/>
      <c r="E28" s="40"/>
      <c r="F28" s="40">
        <v>14</v>
      </c>
      <c r="G28" s="162">
        <f>'Exp-Details'!G60</f>
        <v>0</v>
      </c>
      <c r="H28" s="162">
        <f>'Exp-Details'!H60</f>
        <v>0</v>
      </c>
      <c r="I28" s="162">
        <f>'Exp-Details'!I60</f>
        <v>0</v>
      </c>
      <c r="J28" s="162">
        <f>'Exp-Details'!J60</f>
        <v>0</v>
      </c>
      <c r="K28" s="162">
        <f>'Exp-Details'!K60</f>
        <v>0</v>
      </c>
      <c r="L28" s="162">
        <f>'Exp-Details'!L60</f>
        <v>0</v>
      </c>
      <c r="M28" s="162">
        <f>'Exp-Details'!M60</f>
        <v>0</v>
      </c>
      <c r="N28" s="162">
        <f>'Exp-Details'!N60</f>
        <v>0</v>
      </c>
      <c r="O28" s="162">
        <f>'Exp-Details'!O60</f>
        <v>0</v>
      </c>
      <c r="P28" s="162">
        <f>'Exp-Details'!P60</f>
        <v>0</v>
      </c>
      <c r="Q28" s="162">
        <f>'Exp-Details'!Q60</f>
        <v>0</v>
      </c>
      <c r="R28" s="162">
        <f>'Exp-Details'!R60</f>
        <v>0</v>
      </c>
      <c r="S28" s="162">
        <f>'Exp-Details'!S60</f>
        <v>0</v>
      </c>
      <c r="T28" s="163">
        <f t="shared" si="1"/>
        <v>0</v>
      </c>
      <c r="U28" s="7"/>
      <c r="V28" s="5">
        <f t="shared" si="0"/>
        <v>0</v>
      </c>
      <c r="BB28" s="246" t="str">
        <f t="shared" si="2"/>
        <v/>
      </c>
    </row>
    <row r="29" spans="1:54" ht="15.6">
      <c r="A29" s="48" t="s">
        <v>202</v>
      </c>
      <c r="B29" s="42" t="s">
        <v>55</v>
      </c>
      <c r="C29" s="44"/>
      <c r="D29" s="45"/>
      <c r="E29" s="40"/>
      <c r="F29" s="40">
        <v>15</v>
      </c>
      <c r="G29" s="162">
        <f>'Exp-Details'!G61</f>
        <v>0</v>
      </c>
      <c r="H29" s="162">
        <f>'Exp-Details'!H61</f>
        <v>0</v>
      </c>
      <c r="I29" s="162">
        <f>'Exp-Details'!I61</f>
        <v>0</v>
      </c>
      <c r="J29" s="162">
        <f>'Exp-Details'!J61</f>
        <v>0</v>
      </c>
      <c r="K29" s="162">
        <f>'Exp-Details'!K61</f>
        <v>0</v>
      </c>
      <c r="L29" s="162">
        <f>'Exp-Details'!L61</f>
        <v>0</v>
      </c>
      <c r="M29" s="162">
        <f>'Exp-Details'!M61</f>
        <v>0</v>
      </c>
      <c r="N29" s="162">
        <f>'Exp-Details'!N61</f>
        <v>0</v>
      </c>
      <c r="O29" s="162">
        <f>'Exp-Details'!O61</f>
        <v>0</v>
      </c>
      <c r="P29" s="162">
        <f>'Exp-Details'!P61</f>
        <v>0</v>
      </c>
      <c r="Q29" s="162">
        <f>'Exp-Details'!Q61</f>
        <v>0</v>
      </c>
      <c r="R29" s="162">
        <f>'Exp-Details'!R61</f>
        <v>0</v>
      </c>
      <c r="S29" s="162">
        <f>'Exp-Details'!S61</f>
        <v>0</v>
      </c>
      <c r="T29" s="163">
        <f t="shared" si="1"/>
        <v>0</v>
      </c>
      <c r="U29" s="7"/>
      <c r="V29" s="5">
        <f t="shared" si="0"/>
        <v>0</v>
      </c>
      <c r="BB29" s="246" t="str">
        <f t="shared" si="2"/>
        <v/>
      </c>
    </row>
    <row r="30" spans="1:54" ht="15.6">
      <c r="A30" s="48" t="s">
        <v>203</v>
      </c>
      <c r="B30" s="42" t="s">
        <v>56</v>
      </c>
      <c r="C30" s="44"/>
      <c r="D30" s="45"/>
      <c r="E30" s="40"/>
      <c r="F30" s="40">
        <v>16</v>
      </c>
      <c r="G30" s="162">
        <f>'Exp-Details'!G62</f>
        <v>0</v>
      </c>
      <c r="H30" s="162">
        <f>'Exp-Details'!H62</f>
        <v>0</v>
      </c>
      <c r="I30" s="162">
        <f>'Exp-Details'!I62</f>
        <v>0</v>
      </c>
      <c r="J30" s="162">
        <f>'Exp-Details'!J62</f>
        <v>0</v>
      </c>
      <c r="K30" s="162">
        <f>'Exp-Details'!K62</f>
        <v>0</v>
      </c>
      <c r="L30" s="162">
        <f>'Exp-Details'!L62</f>
        <v>0</v>
      </c>
      <c r="M30" s="162">
        <f>'Exp-Details'!M62</f>
        <v>0</v>
      </c>
      <c r="N30" s="162">
        <f>'Exp-Details'!N62</f>
        <v>0</v>
      </c>
      <c r="O30" s="162">
        <f>'Exp-Details'!O62</f>
        <v>0</v>
      </c>
      <c r="P30" s="162">
        <f>'Exp-Details'!P62</f>
        <v>0</v>
      </c>
      <c r="Q30" s="162">
        <f>'Exp-Details'!Q62</f>
        <v>0</v>
      </c>
      <c r="R30" s="162">
        <f>'Exp-Details'!R62</f>
        <v>0</v>
      </c>
      <c r="S30" s="162">
        <f>'Exp-Details'!S62</f>
        <v>0</v>
      </c>
      <c r="T30" s="163">
        <f t="shared" si="1"/>
        <v>0</v>
      </c>
      <c r="U30" s="7"/>
      <c r="V30" s="5">
        <f t="shared" si="0"/>
        <v>0</v>
      </c>
      <c r="BB30" s="246" t="str">
        <f t="shared" si="2"/>
        <v/>
      </c>
    </row>
    <row r="31" spans="1:54" ht="15.6">
      <c r="A31" s="48" t="s">
        <v>204</v>
      </c>
      <c r="B31" s="42" t="s">
        <v>57</v>
      </c>
      <c r="C31" s="44"/>
      <c r="D31" s="45"/>
      <c r="E31" s="40"/>
      <c r="F31" s="40">
        <v>17</v>
      </c>
      <c r="G31" s="162">
        <f>'Exp-Details'!G63</f>
        <v>0</v>
      </c>
      <c r="H31" s="162">
        <f>'Exp-Details'!H63</f>
        <v>0</v>
      </c>
      <c r="I31" s="162">
        <f>'Exp-Details'!I63</f>
        <v>0</v>
      </c>
      <c r="J31" s="162">
        <f>'Exp-Details'!J63</f>
        <v>0</v>
      </c>
      <c r="K31" s="162">
        <f>'Exp-Details'!K63</f>
        <v>0</v>
      </c>
      <c r="L31" s="162">
        <f>'Exp-Details'!L63</f>
        <v>0</v>
      </c>
      <c r="M31" s="162">
        <f>'Exp-Details'!M63</f>
        <v>0</v>
      </c>
      <c r="N31" s="162">
        <f>'Exp-Details'!N63</f>
        <v>0</v>
      </c>
      <c r="O31" s="162">
        <f>'Exp-Details'!O63</f>
        <v>0</v>
      </c>
      <c r="P31" s="162">
        <f>'Exp-Details'!P63</f>
        <v>0</v>
      </c>
      <c r="Q31" s="162">
        <f>'Exp-Details'!Q63</f>
        <v>0</v>
      </c>
      <c r="R31" s="162">
        <f>'Exp-Details'!R63</f>
        <v>0</v>
      </c>
      <c r="S31" s="162">
        <f>'Exp-Details'!S63</f>
        <v>0</v>
      </c>
      <c r="T31" s="163">
        <f t="shared" si="1"/>
        <v>0</v>
      </c>
      <c r="U31" s="7"/>
      <c r="V31" s="5">
        <f t="shared" si="0"/>
        <v>0</v>
      </c>
      <c r="BB31" s="246" t="str">
        <f t="shared" si="2"/>
        <v/>
      </c>
    </row>
    <row r="32" spans="1:54" ht="15.6">
      <c r="A32" s="48" t="s">
        <v>205</v>
      </c>
      <c r="B32" s="42" t="s">
        <v>58</v>
      </c>
      <c r="C32" s="44"/>
      <c r="D32" s="45"/>
      <c r="E32" s="40"/>
      <c r="F32" s="40">
        <v>18</v>
      </c>
      <c r="G32" s="162">
        <f>'Exp-Details'!G64</f>
        <v>0</v>
      </c>
      <c r="H32" s="162">
        <f>'Exp-Details'!H64</f>
        <v>0</v>
      </c>
      <c r="I32" s="162">
        <f>'Exp-Details'!I64</f>
        <v>0</v>
      </c>
      <c r="J32" s="162">
        <f>'Exp-Details'!J64</f>
        <v>0</v>
      </c>
      <c r="K32" s="162">
        <f>'Exp-Details'!K64</f>
        <v>0</v>
      </c>
      <c r="L32" s="162">
        <f>'Exp-Details'!L64</f>
        <v>0</v>
      </c>
      <c r="M32" s="162">
        <f>'Exp-Details'!M64</f>
        <v>0</v>
      </c>
      <c r="N32" s="162">
        <f>'Exp-Details'!N64</f>
        <v>0</v>
      </c>
      <c r="O32" s="162">
        <f>'Exp-Details'!O64</f>
        <v>0</v>
      </c>
      <c r="P32" s="162">
        <f>'Exp-Details'!P64</f>
        <v>0</v>
      </c>
      <c r="Q32" s="162">
        <f>'Exp-Details'!Q64</f>
        <v>0</v>
      </c>
      <c r="R32" s="162">
        <f>'Exp-Details'!R64</f>
        <v>0</v>
      </c>
      <c r="S32" s="162">
        <f>'Exp-Details'!S64</f>
        <v>0</v>
      </c>
      <c r="T32" s="163">
        <f t="shared" si="1"/>
        <v>0</v>
      </c>
      <c r="U32" s="7"/>
      <c r="V32" s="5">
        <f t="shared" si="0"/>
        <v>0</v>
      </c>
      <c r="BB32" s="246" t="str">
        <f t="shared" si="2"/>
        <v/>
      </c>
    </row>
    <row r="33" spans="1:55" ht="15.6">
      <c r="A33" s="48" t="s">
        <v>59</v>
      </c>
      <c r="B33" s="42" t="s">
        <v>60</v>
      </c>
      <c r="C33" s="44"/>
      <c r="D33" s="45"/>
      <c r="E33" s="40"/>
      <c r="F33" s="40">
        <v>19</v>
      </c>
      <c r="G33" s="162">
        <f>'Exp-Details'!G65</f>
        <v>0</v>
      </c>
      <c r="H33" s="162">
        <f>'Exp-Details'!H65</f>
        <v>0</v>
      </c>
      <c r="I33" s="162">
        <f>'Exp-Details'!I65</f>
        <v>0</v>
      </c>
      <c r="J33" s="162">
        <f>'Exp-Details'!J65</f>
        <v>0</v>
      </c>
      <c r="K33" s="162">
        <f>'Exp-Details'!K65</f>
        <v>0</v>
      </c>
      <c r="L33" s="162">
        <f>'Exp-Details'!L65</f>
        <v>0</v>
      </c>
      <c r="M33" s="162">
        <f>'Exp-Details'!M65</f>
        <v>0</v>
      </c>
      <c r="N33" s="162">
        <f>'Exp-Details'!N65</f>
        <v>0</v>
      </c>
      <c r="O33" s="162">
        <f>'Exp-Details'!O65</f>
        <v>0</v>
      </c>
      <c r="P33" s="162">
        <f>'Exp-Details'!P65</f>
        <v>0</v>
      </c>
      <c r="Q33" s="162">
        <f>'Exp-Details'!Q65</f>
        <v>0</v>
      </c>
      <c r="R33" s="162">
        <f>'Exp-Details'!R65</f>
        <v>0</v>
      </c>
      <c r="S33" s="162">
        <f>'Exp-Details'!S65</f>
        <v>0</v>
      </c>
      <c r="T33" s="163">
        <f t="shared" si="1"/>
        <v>0</v>
      </c>
      <c r="U33" s="7"/>
      <c r="V33" s="5">
        <f t="shared" si="0"/>
        <v>0</v>
      </c>
      <c r="BB33" s="246" t="str">
        <f t="shared" si="2"/>
        <v/>
      </c>
    </row>
    <row r="34" spans="1:55" ht="15.6">
      <c r="A34" s="48" t="s">
        <v>206</v>
      </c>
      <c r="B34" s="42" t="s">
        <v>61</v>
      </c>
      <c r="C34" s="44"/>
      <c r="D34" s="45"/>
      <c r="E34" s="40"/>
      <c r="F34" s="40">
        <v>20</v>
      </c>
      <c r="G34" s="162">
        <f>'Exp-Details'!G75</f>
        <v>0</v>
      </c>
      <c r="H34" s="162">
        <f>'Exp-Details'!H75</f>
        <v>0</v>
      </c>
      <c r="I34" s="162">
        <f>'Exp-Details'!I75</f>
        <v>0</v>
      </c>
      <c r="J34" s="162">
        <f>'Exp-Details'!J75</f>
        <v>0</v>
      </c>
      <c r="K34" s="162">
        <f>'Exp-Details'!K75</f>
        <v>0</v>
      </c>
      <c r="L34" s="162">
        <f>'Exp-Details'!L75</f>
        <v>0</v>
      </c>
      <c r="M34" s="162">
        <f>'Exp-Details'!M75</f>
        <v>0</v>
      </c>
      <c r="N34" s="162">
        <f>'Exp-Details'!N75</f>
        <v>0</v>
      </c>
      <c r="O34" s="162">
        <f>'Exp-Details'!O75</f>
        <v>0</v>
      </c>
      <c r="P34" s="162">
        <f>'Exp-Details'!P75</f>
        <v>0</v>
      </c>
      <c r="Q34" s="162">
        <f>'Exp-Details'!Q75</f>
        <v>0</v>
      </c>
      <c r="R34" s="162">
        <f>'Exp-Details'!R75</f>
        <v>0</v>
      </c>
      <c r="S34" s="162">
        <f>'Exp-Details'!S75</f>
        <v>0</v>
      </c>
      <c r="T34" s="163">
        <f t="shared" si="1"/>
        <v>0</v>
      </c>
      <c r="U34" s="7"/>
      <c r="V34" s="5">
        <f t="shared" si="0"/>
        <v>0</v>
      </c>
      <c r="BB34" s="246" t="str">
        <f t="shared" si="2"/>
        <v/>
      </c>
    </row>
    <row r="35" spans="1:55" ht="15.6">
      <c r="A35" s="48" t="s">
        <v>62</v>
      </c>
      <c r="B35" s="42" t="s">
        <v>63</v>
      </c>
      <c r="C35" s="44"/>
      <c r="D35" s="45"/>
      <c r="E35" s="40"/>
      <c r="F35" s="40">
        <v>21</v>
      </c>
      <c r="G35" s="162">
        <f>'Exp-Details'!G76</f>
        <v>0</v>
      </c>
      <c r="H35" s="162">
        <f>'Exp-Details'!H76</f>
        <v>0</v>
      </c>
      <c r="I35" s="162">
        <f>'Exp-Details'!I76</f>
        <v>0</v>
      </c>
      <c r="J35" s="162">
        <f>'Exp-Details'!J76</f>
        <v>0</v>
      </c>
      <c r="K35" s="162">
        <f>'Exp-Details'!K76</f>
        <v>0</v>
      </c>
      <c r="L35" s="162">
        <f>'Exp-Details'!L76</f>
        <v>0</v>
      </c>
      <c r="M35" s="162">
        <f>'Exp-Details'!M76</f>
        <v>0</v>
      </c>
      <c r="N35" s="162">
        <f>'Exp-Details'!N76</f>
        <v>0</v>
      </c>
      <c r="O35" s="162">
        <f>'Exp-Details'!O76</f>
        <v>0</v>
      </c>
      <c r="P35" s="162">
        <f>'Exp-Details'!P76</f>
        <v>0</v>
      </c>
      <c r="Q35" s="162">
        <f>'Exp-Details'!Q76</f>
        <v>0</v>
      </c>
      <c r="R35" s="162">
        <f>'Exp-Details'!R76</f>
        <v>0</v>
      </c>
      <c r="S35" s="162">
        <f>'Exp-Details'!S76</f>
        <v>0</v>
      </c>
      <c r="T35" s="163">
        <f t="shared" si="1"/>
        <v>0</v>
      </c>
      <c r="U35" s="7"/>
      <c r="V35" s="5">
        <f t="shared" si="0"/>
        <v>0</v>
      </c>
      <c r="BB35" s="246" t="str">
        <f t="shared" si="2"/>
        <v/>
      </c>
    </row>
    <row r="36" spans="1:55" ht="15.6">
      <c r="A36" s="48" t="s">
        <v>36</v>
      </c>
      <c r="B36" s="42" t="s">
        <v>37</v>
      </c>
      <c r="C36" s="44"/>
      <c r="D36" s="45"/>
      <c r="E36" s="40"/>
      <c r="F36" s="40">
        <v>22</v>
      </c>
      <c r="G36" s="162">
        <f>'Exp-Details'!G81</f>
        <v>0</v>
      </c>
      <c r="H36" s="162">
        <f>'Exp-Details'!H81</f>
        <v>0</v>
      </c>
      <c r="I36" s="162">
        <f>'Exp-Details'!I81</f>
        <v>0</v>
      </c>
      <c r="J36" s="162">
        <f>'Exp-Details'!J81</f>
        <v>0</v>
      </c>
      <c r="K36" s="162">
        <f>'Exp-Details'!K81</f>
        <v>0</v>
      </c>
      <c r="L36" s="162">
        <f>'Exp-Details'!L81</f>
        <v>0</v>
      </c>
      <c r="M36" s="162">
        <f>'Exp-Details'!M81</f>
        <v>0</v>
      </c>
      <c r="N36" s="162">
        <f>'Exp-Details'!N81</f>
        <v>0</v>
      </c>
      <c r="O36" s="162">
        <f>'Exp-Details'!O81</f>
        <v>0</v>
      </c>
      <c r="P36" s="162">
        <f>'Exp-Details'!P81</f>
        <v>0</v>
      </c>
      <c r="Q36" s="162">
        <f>'Exp-Details'!Q81</f>
        <v>0</v>
      </c>
      <c r="R36" s="162">
        <f>'Exp-Details'!R81</f>
        <v>0</v>
      </c>
      <c r="S36" s="162">
        <f>'Exp-Details'!S81</f>
        <v>0</v>
      </c>
      <c r="T36" s="163">
        <f t="shared" si="1"/>
        <v>0</v>
      </c>
      <c r="U36" s="7"/>
      <c r="V36" s="5">
        <f t="shared" si="0"/>
        <v>0</v>
      </c>
      <c r="BB36" s="246" t="str">
        <f t="shared" si="2"/>
        <v/>
      </c>
    </row>
    <row r="37" spans="1:55" ht="15.6">
      <c r="A37" s="54"/>
      <c r="B37" s="42" t="s">
        <v>188</v>
      </c>
      <c r="C37" s="44"/>
      <c r="D37" s="45"/>
      <c r="E37" s="40"/>
      <c r="F37" s="40"/>
      <c r="G37" s="161">
        <f t="shared" ref="G37:Q37" si="3">SUM(G15:G36)</f>
        <v>0</v>
      </c>
      <c r="H37" s="161">
        <f t="shared" si="3"/>
        <v>0</v>
      </c>
      <c r="I37" s="161">
        <f t="shared" si="3"/>
        <v>0</v>
      </c>
      <c r="J37" s="161">
        <f t="shared" si="3"/>
        <v>0</v>
      </c>
      <c r="K37" s="161">
        <f t="shared" si="3"/>
        <v>0</v>
      </c>
      <c r="L37" s="161">
        <f t="shared" si="3"/>
        <v>0</v>
      </c>
      <c r="M37" s="161">
        <f t="shared" si="3"/>
        <v>0</v>
      </c>
      <c r="N37" s="161">
        <f t="shared" si="3"/>
        <v>0</v>
      </c>
      <c r="O37" s="161">
        <f t="shared" si="3"/>
        <v>0</v>
      </c>
      <c r="P37" s="161">
        <f t="shared" si="3"/>
        <v>0</v>
      </c>
      <c r="Q37" s="161">
        <f t="shared" si="3"/>
        <v>0</v>
      </c>
      <c r="R37" s="161">
        <f>SUM(R15:R36)</f>
        <v>0</v>
      </c>
      <c r="S37" s="161">
        <f>SUM(S15:S36)</f>
        <v>0</v>
      </c>
      <c r="T37" s="161">
        <f>SUM(T15:T36)</f>
        <v>0</v>
      </c>
      <c r="U37" s="161">
        <f>SUM(U15:U36)</f>
        <v>0</v>
      </c>
      <c r="V37" s="8">
        <f>SUM(V15:V36)</f>
        <v>0</v>
      </c>
      <c r="BB37" s="169"/>
    </row>
    <row r="38" spans="1:55" ht="15.6">
      <c r="A38" s="54"/>
      <c r="B38" s="42" t="s">
        <v>97</v>
      </c>
      <c r="C38" s="44"/>
      <c r="D38" s="207">
        <v>0</v>
      </c>
      <c r="E38" s="40" t="s">
        <v>98</v>
      </c>
      <c r="F38" s="40"/>
      <c r="G38" s="161">
        <f t="shared" ref="G38:Q38" si="4">+$D$38/100*G37</f>
        <v>0</v>
      </c>
      <c r="H38" s="161">
        <f t="shared" si="4"/>
        <v>0</v>
      </c>
      <c r="I38" s="161">
        <f t="shared" si="4"/>
        <v>0</v>
      </c>
      <c r="J38" s="161">
        <f t="shared" si="4"/>
        <v>0</v>
      </c>
      <c r="K38" s="161">
        <f t="shared" si="4"/>
        <v>0</v>
      </c>
      <c r="L38" s="161">
        <f t="shared" si="4"/>
        <v>0</v>
      </c>
      <c r="M38" s="161">
        <f t="shared" si="4"/>
        <v>0</v>
      </c>
      <c r="N38" s="161">
        <f t="shared" si="4"/>
        <v>0</v>
      </c>
      <c r="O38" s="161">
        <f t="shared" si="4"/>
        <v>0</v>
      </c>
      <c r="P38" s="161">
        <f t="shared" si="4"/>
        <v>0</v>
      </c>
      <c r="Q38" s="161">
        <f t="shared" si="4"/>
        <v>0</v>
      </c>
      <c r="R38" s="161">
        <f>+$D$38/100*R37</f>
        <v>0</v>
      </c>
      <c r="S38" s="161">
        <f>+$D$38/100*S37</f>
        <v>0</v>
      </c>
      <c r="T38" s="161">
        <f>+$D$38/100*T37</f>
        <v>0</v>
      </c>
      <c r="U38" s="7">
        <f>+$D$38/100*U37</f>
        <v>0</v>
      </c>
      <c r="V38" s="8">
        <f>+$D$38/100*V37</f>
        <v>0</v>
      </c>
      <c r="BB38" s="169"/>
    </row>
    <row r="39" spans="1:55" ht="15.6">
      <c r="A39" s="54"/>
      <c r="B39" s="42"/>
      <c r="C39" s="44"/>
      <c r="D39" s="45"/>
      <c r="E39" s="40"/>
      <c r="F39" s="40"/>
      <c r="G39" s="161"/>
      <c r="H39" s="161"/>
      <c r="I39" s="161"/>
      <c r="J39" s="161"/>
      <c r="K39" s="161"/>
      <c r="L39" s="161"/>
      <c r="M39" s="161"/>
      <c r="N39" s="161"/>
      <c r="O39" s="161"/>
      <c r="P39" s="161"/>
      <c r="Q39" s="161"/>
      <c r="R39" s="161"/>
      <c r="S39" s="161"/>
      <c r="T39" s="161"/>
      <c r="U39" s="161"/>
      <c r="V39" s="8"/>
      <c r="BB39" s="169"/>
    </row>
    <row r="40" spans="1:55" ht="15.6">
      <c r="A40" s="54" t="s">
        <v>39</v>
      </c>
      <c r="B40" s="42" t="s">
        <v>187</v>
      </c>
      <c r="C40" s="44"/>
      <c r="D40" s="45"/>
      <c r="E40" s="40"/>
      <c r="F40" s="40"/>
      <c r="G40" s="161">
        <f t="shared" ref="G40:Q40" si="5">+G37+G38</f>
        <v>0</v>
      </c>
      <c r="H40" s="161">
        <f t="shared" si="5"/>
        <v>0</v>
      </c>
      <c r="I40" s="161">
        <f t="shared" si="5"/>
        <v>0</v>
      </c>
      <c r="J40" s="161">
        <f t="shared" si="5"/>
        <v>0</v>
      </c>
      <c r="K40" s="161">
        <f t="shared" si="5"/>
        <v>0</v>
      </c>
      <c r="L40" s="161">
        <f t="shared" si="5"/>
        <v>0</v>
      </c>
      <c r="M40" s="161">
        <f t="shared" si="5"/>
        <v>0</v>
      </c>
      <c r="N40" s="161">
        <f t="shared" si="5"/>
        <v>0</v>
      </c>
      <c r="O40" s="161">
        <f t="shared" si="5"/>
        <v>0</v>
      </c>
      <c r="P40" s="161">
        <f t="shared" si="5"/>
        <v>0</v>
      </c>
      <c r="Q40" s="161">
        <f t="shared" si="5"/>
        <v>0</v>
      </c>
      <c r="R40" s="161">
        <f>+R37+R38</f>
        <v>0</v>
      </c>
      <c r="S40" s="161">
        <f>+S37+S38</f>
        <v>0</v>
      </c>
      <c r="T40" s="305">
        <f>+T37+T38</f>
        <v>0</v>
      </c>
      <c r="U40" s="305">
        <f>+U37+U38</f>
        <v>0</v>
      </c>
      <c r="V40" s="8">
        <f>+V37+V38</f>
        <v>0</v>
      </c>
      <c r="BB40" s="169"/>
    </row>
    <row r="41" spans="1:55" ht="15.6">
      <c r="A41" s="54"/>
      <c r="B41" s="55" t="s">
        <v>181</v>
      </c>
      <c r="C41" s="44"/>
      <c r="D41" s="45"/>
      <c r="E41" s="40"/>
      <c r="F41" s="40"/>
      <c r="G41" s="161">
        <f>+Rev!E41</f>
        <v>0</v>
      </c>
      <c r="H41" s="161">
        <f>+Rev!F41</f>
        <v>0</v>
      </c>
      <c r="I41" s="161">
        <f>+Rev!G41</f>
        <v>0</v>
      </c>
      <c r="J41" s="161">
        <f>+Rev!H41</f>
        <v>0</v>
      </c>
      <c r="K41" s="161">
        <f>+Rev!I41</f>
        <v>0</v>
      </c>
      <c r="L41" s="161">
        <f>+Rev!J41</f>
        <v>0</v>
      </c>
      <c r="M41" s="161">
        <f>+Rev!K41</f>
        <v>0</v>
      </c>
      <c r="N41" s="161">
        <f>+Rev!L41</f>
        <v>0</v>
      </c>
      <c r="O41" s="161">
        <f>+Rev!M41</f>
        <v>0</v>
      </c>
      <c r="P41" s="161">
        <f>+Rev!N41</f>
        <v>0</v>
      </c>
      <c r="Q41" s="161">
        <f>+Rev!O41</f>
        <v>0</v>
      </c>
      <c r="R41" s="161">
        <f>+Rev!P41</f>
        <v>0</v>
      </c>
      <c r="S41" s="161">
        <f>+Rev!Q41</f>
        <v>0</v>
      </c>
      <c r="T41" s="305">
        <f>+Rev!R41</f>
        <v>0</v>
      </c>
      <c r="U41" s="305">
        <f>+Rev!S41</f>
        <v>0</v>
      </c>
      <c r="V41" s="8">
        <f>+Rev!T41</f>
        <v>0</v>
      </c>
      <c r="BB41" s="246" t="str">
        <f>IF(T41=0,IF(U41=0,"","OK"),IF(U41=0,"100%",IF((T41-U41)&gt;MAX((U41*0.1),$U$40*0.03),((T41-U41)/U41),"OK")))</f>
        <v/>
      </c>
      <c r="BC41" s="19" t="s">
        <v>244</v>
      </c>
    </row>
    <row r="42" spans="1:55" ht="15.6">
      <c r="A42" s="54"/>
      <c r="B42" s="42" t="s">
        <v>64</v>
      </c>
      <c r="C42" s="44"/>
      <c r="D42" s="45"/>
      <c r="E42" s="40"/>
      <c r="F42" s="40"/>
      <c r="G42" s="161">
        <f t="shared" ref="G42:Q42" si="6">+G40-G41</f>
        <v>0</v>
      </c>
      <c r="H42" s="161">
        <f t="shared" si="6"/>
        <v>0</v>
      </c>
      <c r="I42" s="161">
        <f t="shared" si="6"/>
        <v>0</v>
      </c>
      <c r="J42" s="161">
        <f t="shared" si="6"/>
        <v>0</v>
      </c>
      <c r="K42" s="161">
        <f t="shared" si="6"/>
        <v>0</v>
      </c>
      <c r="L42" s="161">
        <f t="shared" si="6"/>
        <v>0</v>
      </c>
      <c r="M42" s="161">
        <f t="shared" si="6"/>
        <v>0</v>
      </c>
      <c r="N42" s="161">
        <f t="shared" si="6"/>
        <v>0</v>
      </c>
      <c r="O42" s="161">
        <f t="shared" si="6"/>
        <v>0</v>
      </c>
      <c r="P42" s="161">
        <f t="shared" si="6"/>
        <v>0</v>
      </c>
      <c r="Q42" s="161">
        <f t="shared" si="6"/>
        <v>0</v>
      </c>
      <c r="R42" s="161">
        <f>+R40-R41</f>
        <v>0</v>
      </c>
      <c r="S42" s="161">
        <f>+S40-S41</f>
        <v>0</v>
      </c>
      <c r="T42" s="306">
        <f>+T40-T41</f>
        <v>0</v>
      </c>
      <c r="U42" s="305">
        <f>+U40-U41</f>
        <v>0</v>
      </c>
      <c r="V42" s="8">
        <f>+V40-V41</f>
        <v>0</v>
      </c>
      <c r="BB42" s="169"/>
    </row>
    <row r="43" spans="1:55">
      <c r="A43" s="56" t="s">
        <v>36</v>
      </c>
      <c r="B43" s="57" t="s">
        <v>184</v>
      </c>
    </row>
    <row r="44" spans="1:55">
      <c r="A44" s="56" t="s">
        <v>65</v>
      </c>
      <c r="B44" s="57" t="s">
        <v>66</v>
      </c>
    </row>
    <row r="45" spans="1:55" ht="12.75" customHeight="1">
      <c r="A45" s="58" t="s">
        <v>176</v>
      </c>
      <c r="B45" s="57" t="s">
        <v>177</v>
      </c>
      <c r="C45" s="32"/>
      <c r="D45" s="32"/>
      <c r="E45" s="32"/>
      <c r="F45" s="32"/>
      <c r="G45" s="32"/>
      <c r="H45" s="32"/>
      <c r="I45" s="32"/>
      <c r="J45" s="32"/>
      <c r="K45" s="32"/>
      <c r="L45" s="32"/>
      <c r="M45" s="32"/>
      <c r="N45" s="32"/>
      <c r="O45" s="32"/>
      <c r="P45" s="32"/>
      <c r="Q45" s="32"/>
      <c r="R45" s="32"/>
      <c r="S45" s="32"/>
      <c r="T45" s="59"/>
      <c r="U45" s="59"/>
      <c r="V45" s="59"/>
    </row>
    <row r="46" spans="1:55" ht="12" customHeight="1">
      <c r="B46" s="60" t="s">
        <v>75</v>
      </c>
      <c r="G46" s="259" t="s">
        <v>250</v>
      </c>
      <c r="H46" s="60"/>
      <c r="T46" s="60" t="s">
        <v>82</v>
      </c>
      <c r="V46" s="61" t="s">
        <v>180</v>
      </c>
    </row>
    <row r="47" spans="1:55" ht="37.5" customHeight="1">
      <c r="B47" s="41" t="s">
        <v>76</v>
      </c>
      <c r="C47" s="41" t="s">
        <v>77</v>
      </c>
      <c r="D47" s="41" t="s">
        <v>78</v>
      </c>
      <c r="E47" s="62"/>
      <c r="F47" s="63">
        <v>1</v>
      </c>
      <c r="G47" s="489" t="str">
        <f>CONCATENATE( $X$60, "  ", "Units")</f>
        <v>January  Units</v>
      </c>
      <c r="H47" s="489" t="str">
        <f>CONCATENATE( $X$61, "  ", "Units")</f>
        <v>February  Units</v>
      </c>
      <c r="I47" s="489" t="str">
        <f>CONCATENATE( $X$62, "  ", "Units")</f>
        <v>March  Units</v>
      </c>
      <c r="J47" s="489" t="str">
        <f>CONCATENATE( $X$63, "  ", "Units")</f>
        <v>April  Units</v>
      </c>
      <c r="K47" s="489" t="str">
        <f>CONCATENATE( $X$64, "  ", "Units")</f>
        <v>May  Units</v>
      </c>
      <c r="L47" s="489" t="str">
        <f>CONCATENATE( $X$65, "  ", "Units")</f>
        <v>June  Units</v>
      </c>
      <c r="M47" s="489" t="str">
        <f>CONCATENATE( $X$66, "  ", "Units")</f>
        <v>July  Units</v>
      </c>
      <c r="N47" s="489" t="str">
        <f>CONCATENATE( $X$67, "  ", "Units")</f>
        <v>August  Units</v>
      </c>
      <c r="O47" s="489" t="str">
        <f>CONCATENATE( $X$68, "  ", "Units")</f>
        <v>September  Units</v>
      </c>
      <c r="P47" s="489" t="str">
        <f>CONCATENATE( $X$69, "  ", "Units")</f>
        <v>October  Units</v>
      </c>
      <c r="Q47" s="489" t="str">
        <f>CONCATENATE( $X$70, "  ", "Units")</f>
        <v>November  Units</v>
      </c>
      <c r="R47" s="489" t="str">
        <f>CONCATENATE( $X$71, "  ", "Units")</f>
        <v>December  Units</v>
      </c>
      <c r="S47" s="41" t="s">
        <v>110</v>
      </c>
      <c r="T47" s="41" t="s">
        <v>73</v>
      </c>
      <c r="U47" s="41" t="s">
        <v>72</v>
      </c>
      <c r="V47" s="41" t="str">
        <f>VLOOKUP(F47,F47:S47,Y73+1)</f>
        <v>January  Units</v>
      </c>
    </row>
    <row r="48" spans="1:55" ht="14.25" customHeight="1">
      <c r="B48" s="164">
        <f>IF(D53&gt;0,IF(AD72&gt;Y73,0,D48/D53),D48/12)</f>
        <v>0</v>
      </c>
      <c r="C48" s="291">
        <f>IF(Y73&lt;AD72,0,IF(Y73&gt;AG72,D48,IF(Y73=13,D48,IF(AG72-AD72&lt;11,+D48/D53*(Y73+1-AD72),+D48/12*Y73))))</f>
        <v>0</v>
      </c>
      <c r="D48" s="163">
        <f>U42</f>
        <v>0</v>
      </c>
      <c r="E48" s="59"/>
      <c r="F48" s="63">
        <v>1</v>
      </c>
      <c r="G48" s="239">
        <f>Units!G22</f>
        <v>0</v>
      </c>
      <c r="H48" s="239">
        <f>Units!H22</f>
        <v>0</v>
      </c>
      <c r="I48" s="239">
        <f>Units!I22</f>
        <v>0</v>
      </c>
      <c r="J48" s="239">
        <f>Units!J22</f>
        <v>0</v>
      </c>
      <c r="K48" s="239">
        <f>Units!K22</f>
        <v>0</v>
      </c>
      <c r="L48" s="239">
        <f>Units!L22</f>
        <v>0</v>
      </c>
      <c r="M48" s="239">
        <f>Units!M22</f>
        <v>0</v>
      </c>
      <c r="N48" s="239">
        <f>Units!N22</f>
        <v>0</v>
      </c>
      <c r="O48" s="239">
        <f>Units!O22</f>
        <v>0</v>
      </c>
      <c r="P48" s="239">
        <f>Units!P22</f>
        <v>0</v>
      </c>
      <c r="Q48" s="239">
        <f>Units!Q22</f>
        <v>0</v>
      </c>
      <c r="R48" s="239">
        <f>Units!R22</f>
        <v>0</v>
      </c>
      <c r="S48" s="239"/>
      <c r="T48" s="307">
        <f>T49</f>
        <v>0</v>
      </c>
      <c r="U48" s="478">
        <f>Units!E22</f>
        <v>0</v>
      </c>
      <c r="V48" s="17">
        <f>VLOOKUP(F48,F48:S48,$Y$73+1)</f>
        <v>0</v>
      </c>
    </row>
    <row r="49" spans="1:42" ht="15.6" hidden="1">
      <c r="B49" s="65"/>
      <c r="C49" s="65"/>
      <c r="D49" s="66"/>
      <c r="E49" s="59"/>
      <c r="F49" s="34">
        <v>1</v>
      </c>
      <c r="G49" s="6">
        <f>G48</f>
        <v>0</v>
      </c>
      <c r="H49" s="6">
        <f>SUM($G$48:H48)</f>
        <v>0</v>
      </c>
      <c r="I49" s="6">
        <f>SUM($G$48:I48)</f>
        <v>0</v>
      </c>
      <c r="J49" s="6">
        <f>SUM($G$48:J48)</f>
        <v>0</v>
      </c>
      <c r="K49" s="6">
        <f>SUM($G$48:K48)</f>
        <v>0</v>
      </c>
      <c r="L49" s="6">
        <f>SUM($G$48:L48)</f>
        <v>0</v>
      </c>
      <c r="M49" s="6">
        <f>SUM($G$48:M48)</f>
        <v>0</v>
      </c>
      <c r="N49" s="6">
        <f>SUM($G$48:N48)</f>
        <v>0</v>
      </c>
      <c r="O49" s="6">
        <f>SUM($G$48:O48)</f>
        <v>0</v>
      </c>
      <c r="P49" s="6">
        <f>SUM($G$48:P48)</f>
        <v>0</v>
      </c>
      <c r="Q49" s="6">
        <f>SUM($G$48:Q48)</f>
        <v>0</v>
      </c>
      <c r="R49" s="6">
        <f>SUM($G$48:R48)</f>
        <v>0</v>
      </c>
      <c r="S49" s="6">
        <f>SUM($G$48:S48)</f>
        <v>0</v>
      </c>
      <c r="T49" s="6">
        <f>VLOOKUP(F49,F49:S49,$Y$73+1)</f>
        <v>0</v>
      </c>
      <c r="U49" s="16"/>
      <c r="V49" s="16"/>
    </row>
    <row r="50" spans="1:42" ht="15.6" hidden="1">
      <c r="B50" s="65"/>
      <c r="C50" s="65"/>
      <c r="D50" s="66"/>
      <c r="E50" s="59"/>
      <c r="F50" s="34">
        <v>1</v>
      </c>
      <c r="G50" s="6">
        <f>G55</f>
        <v>0</v>
      </c>
      <c r="H50" s="6">
        <f>SUM($G$55:H55)</f>
        <v>0</v>
      </c>
      <c r="I50" s="6">
        <f>SUM($G$55:I55)</f>
        <v>0</v>
      </c>
      <c r="J50" s="6">
        <f>SUM($G$55:J55)</f>
        <v>0</v>
      </c>
      <c r="K50" s="6">
        <f>SUM($G$55:K55)</f>
        <v>0</v>
      </c>
      <c r="L50" s="6">
        <f>SUM($G$55:L55)</f>
        <v>0</v>
      </c>
      <c r="M50" s="6">
        <f>SUM($G$55:M55)</f>
        <v>0</v>
      </c>
      <c r="N50" s="6">
        <f>SUM($G$55:N55)</f>
        <v>0</v>
      </c>
      <c r="O50" s="6">
        <f>SUM($G$55:O55)</f>
        <v>0</v>
      </c>
      <c r="P50" s="6">
        <f>SUM($G$55:P55)</f>
        <v>0</v>
      </c>
      <c r="Q50" s="6">
        <f>SUM($G$55:Q55)</f>
        <v>0</v>
      </c>
      <c r="R50" s="6">
        <f>SUM($G$55:R55)</f>
        <v>0</v>
      </c>
      <c r="S50" s="6">
        <f>SUM($G$55:S55)</f>
        <v>0</v>
      </c>
      <c r="T50" s="6">
        <f>VLOOKUP(F50,F50:S50,$Y$73+1)</f>
        <v>0</v>
      </c>
      <c r="U50" s="16"/>
      <c r="V50" s="16"/>
    </row>
    <row r="51" spans="1:42" ht="15.6" hidden="1">
      <c r="B51" s="65"/>
      <c r="C51" s="65"/>
      <c r="D51" s="16"/>
      <c r="E51" s="59"/>
      <c r="F51" s="34">
        <v>1</v>
      </c>
      <c r="G51" s="6">
        <f>G41</f>
        <v>0</v>
      </c>
      <c r="H51" s="6">
        <f>SUM($G$41:H41)</f>
        <v>0</v>
      </c>
      <c r="I51" s="6">
        <f>SUM($G$41:I41)</f>
        <v>0</v>
      </c>
      <c r="J51" s="6">
        <f>SUM($G$41:J41)</f>
        <v>0</v>
      </c>
      <c r="K51" s="6">
        <f>SUM($G$41:K41)</f>
        <v>0</v>
      </c>
      <c r="L51" s="6">
        <f>SUM($G$41:L41)</f>
        <v>0</v>
      </c>
      <c r="M51" s="6">
        <f>SUM($G$41:M41)</f>
        <v>0</v>
      </c>
      <c r="N51" s="6">
        <f>SUM($G$41:N41)</f>
        <v>0</v>
      </c>
      <c r="O51" s="6">
        <f>SUM($G$41:O41)</f>
        <v>0</v>
      </c>
      <c r="P51" s="6">
        <f>SUM($G$41:P41)</f>
        <v>0</v>
      </c>
      <c r="Q51" s="6">
        <f>SUM($G$41:Q41)</f>
        <v>0</v>
      </c>
      <c r="R51" s="6">
        <f>SUM($G$41:R41)</f>
        <v>0</v>
      </c>
      <c r="S51" s="6">
        <f>SUM($G$41:S41)</f>
        <v>0</v>
      </c>
      <c r="T51" s="6">
        <f>VLOOKUP(F51,F51:S51,$Y$73+1)</f>
        <v>0</v>
      </c>
      <c r="U51" s="16"/>
      <c r="V51" s="16"/>
    </row>
    <row r="52" spans="1:42" ht="15" customHeight="1">
      <c r="B52" s="67"/>
      <c r="C52" s="32"/>
      <c r="D52" s="32"/>
      <c r="E52" s="32"/>
    </row>
    <row r="53" spans="1:42" ht="12" customHeight="1">
      <c r="A53" s="67"/>
      <c r="B53" s="522" t="s">
        <v>95</v>
      </c>
      <c r="C53" s="522"/>
      <c r="D53" s="238">
        <f>AG72-AD72+1</f>
        <v>12</v>
      </c>
      <c r="E53" s="32"/>
      <c r="G53" s="259" t="s">
        <v>251</v>
      </c>
    </row>
    <row r="54" spans="1:42" ht="49.5" customHeight="1">
      <c r="A54" s="68"/>
      <c r="B54" s="19" t="s">
        <v>225</v>
      </c>
      <c r="E54" s="32"/>
      <c r="F54" s="63">
        <v>1</v>
      </c>
      <c r="G54" s="489" t="str">
        <f>CONCATENATE( $X$60, "  ", "Units Earned $")</f>
        <v>January  Units Earned $</v>
      </c>
      <c r="H54" s="489" t="str">
        <f>CONCATENATE( $X$61, "  ", "Units Earned $")</f>
        <v>February  Units Earned $</v>
      </c>
      <c r="I54" s="489" t="str">
        <f>CONCATENATE( $X$62, "  ", "Units Earned $")</f>
        <v>March  Units Earned $</v>
      </c>
      <c r="J54" s="489" t="str">
        <f>CONCATENATE( $X$63, "  ", "Units Earned $")</f>
        <v>April  Units Earned $</v>
      </c>
      <c r="K54" s="489" t="str">
        <f>CONCATENATE( $X$64, "  ", "Units Earned $")</f>
        <v>May  Units Earned $</v>
      </c>
      <c r="L54" s="489" t="str">
        <f>CONCATENATE( $X$65, "  ", "Units Earned $")</f>
        <v>June  Units Earned $</v>
      </c>
      <c r="M54" s="489" t="str">
        <f>CONCATENATE( $X$66, "  ", "Units Earned $")</f>
        <v>July  Units Earned $</v>
      </c>
      <c r="N54" s="489" t="str">
        <f>CONCATENATE( $X$67, "  ", "Units Earned $")</f>
        <v>August  Units Earned $</v>
      </c>
      <c r="O54" s="489" t="str">
        <f>CONCATENATE( $X$68, "  ", "Units Earned $")</f>
        <v>September  Units Earned $</v>
      </c>
      <c r="P54" s="489" t="str">
        <f>CONCATENATE( $X$69, "  ", "Units Earned $")</f>
        <v>October  Units Earned $</v>
      </c>
      <c r="Q54" s="489" t="str">
        <f>CONCATENATE( $X$70, "  ", "Units Earned $")</f>
        <v>November  Units Earned $</v>
      </c>
      <c r="R54" s="489" t="str">
        <f>CONCATENATE( $X$71, "  ", "Units Earned $")</f>
        <v>December  Units Earned $</v>
      </c>
      <c r="S54" s="41" t="s">
        <v>320</v>
      </c>
      <c r="T54" s="41" t="s">
        <v>209</v>
      </c>
      <c r="U54" s="69" t="s">
        <v>185</v>
      </c>
      <c r="V54" s="41" t="s">
        <v>214</v>
      </c>
    </row>
    <row r="55" spans="1:42" ht="16.2" thickBot="1">
      <c r="A55" s="70"/>
      <c r="E55" s="32"/>
      <c r="F55" s="63">
        <v>1</v>
      </c>
      <c r="G55" s="161">
        <f>IF($U$55=0,0,(Units!G51))</f>
        <v>0</v>
      </c>
      <c r="H55" s="161">
        <f>IF($U$55=0,0,(Units!H51))</f>
        <v>0</v>
      </c>
      <c r="I55" s="161">
        <f>IF($U$55=0,0,(Units!I51))</f>
        <v>0</v>
      </c>
      <c r="J55" s="161">
        <f>IF($U$55=0,0,(Units!J51))</f>
        <v>0</v>
      </c>
      <c r="K55" s="161">
        <f>IF($U$55=0,0,(Units!K51))</f>
        <v>0</v>
      </c>
      <c r="L55" s="161">
        <f>IF($U$55=0,0,(Units!L51))</f>
        <v>0</v>
      </c>
      <c r="M55" s="161">
        <f>IF($U$55=0,0,(Units!M51))</f>
        <v>0</v>
      </c>
      <c r="N55" s="161">
        <f>IF($U$55=0,0,(Units!N51))</f>
        <v>0</v>
      </c>
      <c r="O55" s="161">
        <f>IF($U$55=0,0,(Units!O51))</f>
        <v>0</v>
      </c>
      <c r="P55" s="161">
        <f>IF($U$55=0,0,(Units!P51))</f>
        <v>0</v>
      </c>
      <c r="Q55" s="161">
        <f>IF($U$55=0,0,(Units!Q51))</f>
        <v>0</v>
      </c>
      <c r="R55" s="161">
        <f>IF($U$55=0,0,(Units!R51))</f>
        <v>0</v>
      </c>
      <c r="S55" s="161"/>
      <c r="T55" s="308">
        <f>T50</f>
        <v>0</v>
      </c>
      <c r="U55" s="309">
        <f>V56</f>
        <v>0</v>
      </c>
      <c r="V55" s="17">
        <f>VLOOKUP(F55,F55:S55,$Y$73+1)</f>
        <v>0</v>
      </c>
    </row>
    <row r="56" spans="1:42" ht="19.5" hidden="1" customHeight="1">
      <c r="A56" s="70"/>
      <c r="E56" s="32"/>
      <c r="F56" s="59">
        <v>1</v>
      </c>
      <c r="G56" s="71">
        <f>Units!G52</f>
        <v>0</v>
      </c>
      <c r="H56" s="71">
        <f>Units!H52</f>
        <v>0</v>
      </c>
      <c r="I56" s="71">
        <f>Units!I52</f>
        <v>0</v>
      </c>
      <c r="J56" s="71">
        <f>Units!J52</f>
        <v>0</v>
      </c>
      <c r="K56" s="71">
        <f>Units!K52</f>
        <v>0</v>
      </c>
      <c r="L56" s="71">
        <f>Units!L52</f>
        <v>0</v>
      </c>
      <c r="M56" s="71">
        <f>Units!M52</f>
        <v>0</v>
      </c>
      <c r="N56" s="71">
        <f>Units!N52</f>
        <v>0</v>
      </c>
      <c r="O56" s="71">
        <f>Units!O52</f>
        <v>0</v>
      </c>
      <c r="P56" s="71">
        <f>Units!P52</f>
        <v>0</v>
      </c>
      <c r="Q56" s="71">
        <f>Units!Q52</f>
        <v>0</v>
      </c>
      <c r="R56" s="71">
        <f>Units!R52</f>
        <v>0</v>
      </c>
      <c r="S56" s="71">
        <f>+R56</f>
        <v>0</v>
      </c>
      <c r="T56" s="17"/>
      <c r="U56" s="72"/>
      <c r="V56" s="18">
        <f>VLOOKUP(F56,F56:S56,$Y$73+1)</f>
        <v>0</v>
      </c>
    </row>
    <row r="57" spans="1:42" ht="19.5" hidden="1" customHeight="1" thickBot="1">
      <c r="A57" s="56"/>
    </row>
    <row r="58" spans="1:42" ht="21.75" customHeight="1" thickBot="1">
      <c r="A58" s="517" t="s">
        <v>186</v>
      </c>
      <c r="B58" s="518"/>
      <c r="C58" s="518"/>
      <c r="D58" s="518"/>
      <c r="E58" s="518"/>
      <c r="F58" s="518"/>
      <c r="G58" s="518"/>
      <c r="H58" s="166"/>
      <c r="I58" s="292" t="s">
        <v>322</v>
      </c>
      <c r="J58" s="293" t="s">
        <v>226</v>
      </c>
      <c r="K58" s="293" t="s">
        <v>323</v>
      </c>
      <c r="L58" s="294" t="s">
        <v>324</v>
      </c>
      <c r="M58" s="166"/>
      <c r="N58" s="166"/>
      <c r="O58" s="166" t="str">
        <f>IF(V42+B48+V55=0," ",IF(V42=R58,"Current Month Expenses",IF(B48=R58,"Current Month Contract",IF(V55=R58,"Current Month Units Earned"))))</f>
        <v xml:space="preserve"> </v>
      </c>
      <c r="P58" s="166"/>
      <c r="Q58" s="167"/>
      <c r="R58" s="248" t="str">
        <f>IF(V42=0," ",IF(D48=0,"PLEASE FILL IN CONTRACT AMOUNT",IF(U55&gt;0,MIN(V42,B48,V55),MIN(V42,B48))))</f>
        <v xml:space="preserve"> </v>
      </c>
      <c r="S58" s="249"/>
      <c r="T58" s="325" t="s">
        <v>249</v>
      </c>
      <c r="U58" s="290" t="s">
        <v>321</v>
      </c>
      <c r="V58" s="240"/>
      <c r="X58" s="189"/>
      <c r="Y58" s="189"/>
      <c r="Z58" s="189"/>
      <c r="AA58" s="189"/>
      <c r="AB58" s="189"/>
    </row>
    <row r="59" spans="1:42" ht="13.8" thickBot="1">
      <c r="A59" s="75" t="s">
        <v>335</v>
      </c>
      <c r="I59" s="295"/>
      <c r="J59" s="312">
        <f>+C48</f>
        <v>0</v>
      </c>
      <c r="K59" s="313">
        <f>+T42</f>
        <v>0</v>
      </c>
      <c r="L59" s="314">
        <f>+T55</f>
        <v>0</v>
      </c>
      <c r="R59" s="250"/>
      <c r="S59" s="326" t="s">
        <v>339</v>
      </c>
      <c r="T59" s="310">
        <f>MIN(C48,T42)</f>
        <v>0</v>
      </c>
      <c r="U59" s="311" t="str">
        <f>+IF(C48&gt;T59,(T59-C48)/$Y$73*D53,"")</f>
        <v/>
      </c>
      <c r="V59" s="240">
        <f>T37-'Exp-Details'!U92</f>
        <v>0</v>
      </c>
      <c r="X59" s="189"/>
      <c r="Y59" s="189"/>
      <c r="Z59" s="189"/>
      <c r="AA59" s="189"/>
      <c r="AB59" s="189"/>
    </row>
    <row r="60" spans="1:42" ht="16.2" thickBot="1">
      <c r="R60" s="327"/>
      <c r="S60" s="326" t="s">
        <v>375</v>
      </c>
      <c r="T60" s="328">
        <f>'PerformanceLinked Payment'!R24</f>
        <v>0</v>
      </c>
      <c r="U60" s="311">
        <f>'PerformanceLinked Payment'!T24</f>
        <v>0</v>
      </c>
      <c r="X60" s="226" t="str">
        <f>month!B3</f>
        <v>January</v>
      </c>
      <c r="Y60" s="227">
        <v>1</v>
      </c>
      <c r="Z60" s="228" t="str">
        <f>X60</f>
        <v>January</v>
      </c>
      <c r="AA60" s="229">
        <v>1</v>
      </c>
      <c r="AB60" s="228" t="str">
        <f>month!C3</f>
        <v>BHS</v>
      </c>
      <c r="AC60" s="228"/>
      <c r="AD60" s="228">
        <v>1</v>
      </c>
      <c r="AE60" s="226" t="str">
        <f>Z60</f>
        <v>January</v>
      </c>
      <c r="AF60" s="229"/>
      <c r="AG60" s="229">
        <v>1</v>
      </c>
      <c r="AH60" s="226" t="str">
        <f>X60</f>
        <v>January</v>
      </c>
      <c r="AI60" s="229">
        <v>1</v>
      </c>
      <c r="AJ60" s="230" t="str">
        <f>month!B21</f>
        <v>Partial</v>
      </c>
      <c r="AK60" s="229">
        <v>1</v>
      </c>
      <c r="AL60" s="230" t="str">
        <f>month!D21</f>
        <v>NO</v>
      </c>
      <c r="AM60" s="229">
        <v>1</v>
      </c>
      <c r="AN60" s="231" t="str">
        <f>month!F21</f>
        <v>Actual</v>
      </c>
      <c r="AO60" s="229">
        <v>1</v>
      </c>
      <c r="AP60" s="229" t="str">
        <f>month!D16</f>
        <v>Original</v>
      </c>
    </row>
    <row r="61" spans="1:42" ht="15.6">
      <c r="A61" s="56"/>
      <c r="X61" s="226" t="str">
        <f>month!B4</f>
        <v>February</v>
      </c>
      <c r="Y61" s="227">
        <v>2</v>
      </c>
      <c r="Z61" s="228" t="str">
        <f t="shared" ref="Z61:Z71" si="7">X61</f>
        <v>February</v>
      </c>
      <c r="AA61" s="229">
        <v>2</v>
      </c>
      <c r="AB61" s="228" t="str">
        <f>month!C4</f>
        <v>MS</v>
      </c>
      <c r="AC61" s="228"/>
      <c r="AD61" s="228">
        <v>2</v>
      </c>
      <c r="AE61" s="226" t="str">
        <f t="shared" ref="AE61:AE71" si="8">Z61</f>
        <v>February</v>
      </c>
      <c r="AF61" s="229"/>
      <c r="AG61" s="229">
        <v>2</v>
      </c>
      <c r="AH61" s="226" t="str">
        <f t="shared" ref="AH61:AH71" si="9">X61</f>
        <v>February</v>
      </c>
      <c r="AI61" s="229">
        <v>2</v>
      </c>
      <c r="AJ61" s="230" t="str">
        <f>month!B22</f>
        <v>Final</v>
      </c>
      <c r="AK61" s="229">
        <v>2</v>
      </c>
      <c r="AL61" s="230" t="str">
        <f>month!D22</f>
        <v>YES</v>
      </c>
      <c r="AM61" s="229">
        <v>2</v>
      </c>
      <c r="AN61" s="231" t="str">
        <f>month!F22</f>
        <v>Est.</v>
      </c>
      <c r="AO61" s="229">
        <v>2</v>
      </c>
      <c r="AP61" s="229" t="str">
        <f>month!D17</f>
        <v>Revised</v>
      </c>
    </row>
    <row r="62" spans="1:42" ht="15.6">
      <c r="A62" s="56"/>
      <c r="X62" s="226" t="str">
        <f>month!B5</f>
        <v>March</v>
      </c>
      <c r="Y62" s="227">
        <v>3</v>
      </c>
      <c r="Z62" s="228" t="str">
        <f t="shared" si="7"/>
        <v>March</v>
      </c>
      <c r="AA62" s="229">
        <v>3</v>
      </c>
      <c r="AB62" s="228" t="str">
        <f>month!C5</f>
        <v>CSS</v>
      </c>
      <c r="AC62" s="228"/>
      <c r="AD62" s="228">
        <v>3</v>
      </c>
      <c r="AE62" s="226" t="str">
        <f t="shared" si="8"/>
        <v>March</v>
      </c>
      <c r="AF62" s="229"/>
      <c r="AG62" s="229">
        <v>3</v>
      </c>
      <c r="AH62" s="226" t="str">
        <f t="shared" si="9"/>
        <v>March</v>
      </c>
      <c r="AI62" s="229">
        <v>1</v>
      </c>
      <c r="AJ62" s="229"/>
      <c r="AK62" s="229">
        <v>1</v>
      </c>
      <c r="AL62" s="229"/>
      <c r="AM62" s="229">
        <v>1</v>
      </c>
      <c r="AN62" s="230"/>
      <c r="AO62" s="229">
        <v>3</v>
      </c>
      <c r="AP62" s="229" t="str">
        <f>month!D18</f>
        <v>Amended</v>
      </c>
    </row>
    <row r="63" spans="1:42" ht="15.6">
      <c r="A63" s="56"/>
      <c r="X63" s="226" t="str">
        <f>month!B6</f>
        <v>April</v>
      </c>
      <c r="Y63" s="227">
        <v>4</v>
      </c>
      <c r="Z63" s="228" t="str">
        <f t="shared" si="7"/>
        <v>April</v>
      </c>
      <c r="AA63" s="229">
        <v>4</v>
      </c>
      <c r="AB63" s="228" t="str">
        <f>month!C6</f>
        <v>CYFS</v>
      </c>
      <c r="AC63" s="228"/>
      <c r="AD63" s="228">
        <v>4</v>
      </c>
      <c r="AE63" s="226" t="str">
        <f t="shared" si="8"/>
        <v>April</v>
      </c>
      <c r="AF63" s="229"/>
      <c r="AG63" s="229">
        <v>4</v>
      </c>
      <c r="AH63" s="226" t="str">
        <f t="shared" si="9"/>
        <v>April</v>
      </c>
      <c r="AI63" s="229"/>
      <c r="AJ63" s="229"/>
      <c r="AK63" s="229"/>
      <c r="AL63" s="229"/>
      <c r="AM63" s="229"/>
      <c r="AN63" s="229"/>
      <c r="AO63" s="229">
        <v>4</v>
      </c>
      <c r="AP63" s="229" t="str">
        <f>month!D19</f>
        <v>Rev.&amp; Amend..</v>
      </c>
    </row>
    <row r="64" spans="1:42" ht="15.6">
      <c r="A64" s="56"/>
      <c r="X64" s="226" t="str">
        <f>month!B7</f>
        <v>May</v>
      </c>
      <c r="Y64" s="227">
        <v>5</v>
      </c>
      <c r="Z64" s="228" t="str">
        <f t="shared" si="7"/>
        <v>May</v>
      </c>
      <c r="AA64" s="229">
        <v>5</v>
      </c>
      <c r="AB64" s="228" t="str">
        <f>month!C7</f>
        <v>ADS</v>
      </c>
      <c r="AC64" s="228"/>
      <c r="AD64" s="228">
        <v>5</v>
      </c>
      <c r="AE64" s="226" t="str">
        <f t="shared" si="8"/>
        <v>May</v>
      </c>
      <c r="AF64" s="229"/>
      <c r="AG64" s="229">
        <v>5</v>
      </c>
      <c r="AH64" s="226" t="str">
        <f t="shared" si="9"/>
        <v>May</v>
      </c>
      <c r="AI64" s="229"/>
      <c r="AJ64" s="229"/>
      <c r="AK64" s="229"/>
      <c r="AL64" s="229"/>
      <c r="AM64" s="229">
        <v>1</v>
      </c>
      <c r="AN64" s="231" t="str">
        <f>$AN$60</f>
        <v>Actual</v>
      </c>
      <c r="AO64" s="229">
        <v>1</v>
      </c>
      <c r="AP64" s="229"/>
    </row>
    <row r="65" spans="1:42" ht="15.6">
      <c r="A65" s="56"/>
      <c r="X65" s="226" t="str">
        <f>month!B8</f>
        <v>June</v>
      </c>
      <c r="Y65" s="227">
        <v>6</v>
      </c>
      <c r="Z65" s="228" t="str">
        <f t="shared" si="7"/>
        <v>June</v>
      </c>
      <c r="AA65" s="229">
        <v>6</v>
      </c>
      <c r="AB65" s="228" t="str">
        <f>month!C8</f>
        <v>HS</v>
      </c>
      <c r="AC65" s="229"/>
      <c r="AD65" s="229">
        <v>6</v>
      </c>
      <c r="AE65" s="226" t="str">
        <f t="shared" si="8"/>
        <v>June</v>
      </c>
      <c r="AF65" s="229"/>
      <c r="AG65" s="229">
        <v>6</v>
      </c>
      <c r="AH65" s="226" t="str">
        <f t="shared" si="9"/>
        <v>June</v>
      </c>
      <c r="AI65" s="229"/>
      <c r="AJ65" s="229"/>
      <c r="AK65" s="229"/>
      <c r="AL65" s="229"/>
      <c r="AM65" s="229">
        <v>2</v>
      </c>
      <c r="AN65" s="231" t="str">
        <f>$AN$61</f>
        <v>Est.</v>
      </c>
      <c r="AO65" s="229"/>
      <c r="AP65" s="229"/>
    </row>
    <row r="66" spans="1:42" ht="15.6">
      <c r="A66" s="56"/>
      <c r="X66" s="226" t="str">
        <f>month!B9</f>
        <v>July</v>
      </c>
      <c r="Y66" s="227">
        <v>7</v>
      </c>
      <c r="Z66" s="228" t="str">
        <f t="shared" si="7"/>
        <v>July</v>
      </c>
      <c r="AA66" s="229"/>
      <c r="AB66" s="232">
        <v>4</v>
      </c>
      <c r="AC66" s="229"/>
      <c r="AD66" s="229">
        <v>7</v>
      </c>
      <c r="AE66" s="226" t="str">
        <f t="shared" si="8"/>
        <v>July</v>
      </c>
      <c r="AF66" s="229"/>
      <c r="AG66" s="229">
        <v>7</v>
      </c>
      <c r="AH66" s="226" t="str">
        <f t="shared" si="9"/>
        <v>July</v>
      </c>
      <c r="AI66" s="229"/>
      <c r="AJ66" s="229"/>
      <c r="AK66" s="229"/>
      <c r="AL66" s="229"/>
      <c r="AM66" s="229">
        <v>1</v>
      </c>
      <c r="AN66" s="229"/>
      <c r="AO66" s="229"/>
      <c r="AP66" s="229"/>
    </row>
    <row r="67" spans="1:42" ht="15.6">
      <c r="A67" s="56"/>
      <c r="X67" s="226" t="str">
        <f>month!B10</f>
        <v>August</v>
      </c>
      <c r="Y67" s="227">
        <v>8</v>
      </c>
      <c r="Z67" s="228" t="str">
        <f t="shared" si="7"/>
        <v>August</v>
      </c>
      <c r="AA67" s="229"/>
      <c r="AB67" s="233">
        <v>1</v>
      </c>
      <c r="AC67" s="229"/>
      <c r="AD67" s="229">
        <v>8</v>
      </c>
      <c r="AE67" s="226" t="str">
        <f t="shared" si="8"/>
        <v>August</v>
      </c>
      <c r="AF67" s="229"/>
      <c r="AG67" s="229">
        <v>8</v>
      </c>
      <c r="AH67" s="226" t="str">
        <f t="shared" si="9"/>
        <v>August</v>
      </c>
      <c r="AI67" s="229"/>
      <c r="AJ67" s="229"/>
      <c r="AK67" s="229"/>
      <c r="AL67" s="229"/>
      <c r="AM67" s="229">
        <v>1</v>
      </c>
      <c r="AN67" s="231" t="str">
        <f>$AN$60</f>
        <v>Actual</v>
      </c>
      <c r="AO67" s="229"/>
      <c r="AP67" s="229"/>
    </row>
    <row r="68" spans="1:42" ht="15.6">
      <c r="A68" s="56"/>
      <c r="X68" s="226" t="str">
        <f>month!B11</f>
        <v>September</v>
      </c>
      <c r="Y68" s="227">
        <v>9</v>
      </c>
      <c r="Z68" s="228" t="str">
        <f t="shared" si="7"/>
        <v>September</v>
      </c>
      <c r="AA68" s="229">
        <v>1</v>
      </c>
      <c r="AB68" s="229" t="str">
        <f>month!D3</f>
        <v>Net Expenses</v>
      </c>
      <c r="AC68" s="229"/>
      <c r="AD68" s="229">
        <v>9</v>
      </c>
      <c r="AE68" s="226" t="str">
        <f t="shared" si="8"/>
        <v>September</v>
      </c>
      <c r="AF68" s="229"/>
      <c r="AG68" s="229">
        <v>9</v>
      </c>
      <c r="AH68" s="226" t="str">
        <f t="shared" si="9"/>
        <v>September</v>
      </c>
      <c r="AI68" s="229"/>
      <c r="AJ68" s="229"/>
      <c r="AK68" s="229"/>
      <c r="AL68" s="229"/>
      <c r="AM68" s="229">
        <v>2</v>
      </c>
      <c r="AN68" s="231" t="str">
        <f>$AN$61</f>
        <v>Est.</v>
      </c>
      <c r="AO68" s="229"/>
      <c r="AP68" s="229"/>
    </row>
    <row r="69" spans="1:42" ht="15.6">
      <c r="A69" s="56"/>
      <c r="X69" s="226" t="str">
        <f>month!B12</f>
        <v>October</v>
      </c>
      <c r="Y69" s="227">
        <v>10</v>
      </c>
      <c r="Z69" s="228" t="str">
        <f t="shared" si="7"/>
        <v>October</v>
      </c>
      <c r="AA69" s="229">
        <v>2</v>
      </c>
      <c r="AB69" s="229" t="str">
        <f>month!D4</f>
        <v>Lower of net Expenes or Cumulative 1/12th</v>
      </c>
      <c r="AC69" s="229"/>
      <c r="AD69" s="229">
        <v>10</v>
      </c>
      <c r="AE69" s="226" t="str">
        <f t="shared" si="8"/>
        <v>October</v>
      </c>
      <c r="AF69" s="229"/>
      <c r="AG69" s="229">
        <v>10</v>
      </c>
      <c r="AH69" s="226" t="str">
        <f t="shared" si="9"/>
        <v>October</v>
      </c>
      <c r="AI69" s="229"/>
      <c r="AJ69" s="229"/>
      <c r="AK69" s="229"/>
      <c r="AL69" s="229"/>
      <c r="AM69" s="229">
        <v>1</v>
      </c>
      <c r="AN69" s="229"/>
      <c r="AO69" s="229"/>
      <c r="AP69" s="229"/>
    </row>
    <row r="70" spans="1:42" ht="15.6">
      <c r="A70" s="56"/>
      <c r="X70" s="226" t="str">
        <f>month!B13</f>
        <v>November</v>
      </c>
      <c r="Y70" s="227">
        <v>11</v>
      </c>
      <c r="Z70" s="228" t="str">
        <f t="shared" si="7"/>
        <v>November</v>
      </c>
      <c r="AA70" s="229">
        <v>3</v>
      </c>
      <c r="AB70" s="229" t="str">
        <f>month!D5</f>
        <v>Lower of net Expenes or Cumulative 1/12th or Net Units earned</v>
      </c>
      <c r="AC70" s="229"/>
      <c r="AD70" s="229">
        <v>11</v>
      </c>
      <c r="AE70" s="226" t="str">
        <f t="shared" si="8"/>
        <v>November</v>
      </c>
      <c r="AF70" s="229"/>
      <c r="AG70" s="229">
        <v>11</v>
      </c>
      <c r="AH70" s="226" t="str">
        <f t="shared" si="9"/>
        <v>November</v>
      </c>
      <c r="AI70" s="229"/>
      <c r="AJ70" s="229"/>
      <c r="AK70" s="229"/>
      <c r="AL70" s="229"/>
      <c r="AM70" s="229">
        <v>1</v>
      </c>
      <c r="AN70" s="231" t="str">
        <f>$AN$60</f>
        <v>Actual</v>
      </c>
      <c r="AO70" s="229"/>
      <c r="AP70" s="229"/>
    </row>
    <row r="71" spans="1:42" ht="15.6">
      <c r="A71" s="56"/>
      <c r="X71" s="226" t="str">
        <f>month!B14</f>
        <v>December</v>
      </c>
      <c r="Y71" s="227">
        <v>12</v>
      </c>
      <c r="Z71" s="228" t="str">
        <f t="shared" si="7"/>
        <v>December</v>
      </c>
      <c r="AA71" s="229">
        <v>4</v>
      </c>
      <c r="AB71" s="229" t="str">
        <f>month!D6</f>
        <v>Lower of net Expenes or Cumulative 1/12th or DHHS Units earned</v>
      </c>
      <c r="AC71" s="229"/>
      <c r="AD71" s="229">
        <v>12</v>
      </c>
      <c r="AE71" s="226" t="str">
        <f t="shared" si="8"/>
        <v>December</v>
      </c>
      <c r="AF71" s="229"/>
      <c r="AG71" s="229">
        <v>12</v>
      </c>
      <c r="AH71" s="226" t="str">
        <f t="shared" si="9"/>
        <v>December</v>
      </c>
      <c r="AI71" s="229"/>
      <c r="AJ71" s="229"/>
      <c r="AK71" s="229"/>
      <c r="AL71" s="229"/>
      <c r="AM71" s="229">
        <v>2</v>
      </c>
      <c r="AN71" s="231" t="str">
        <f>$AN$61</f>
        <v>Est.</v>
      </c>
      <c r="AO71" s="229"/>
      <c r="AP71" s="229"/>
    </row>
    <row r="72" spans="1:42" ht="15.6">
      <c r="A72" s="56"/>
      <c r="X72" s="234" t="s">
        <v>94</v>
      </c>
      <c r="Y72" s="235">
        <v>13</v>
      </c>
      <c r="Z72" s="236" t="s">
        <v>94</v>
      </c>
      <c r="AA72" s="229">
        <v>5</v>
      </c>
      <c r="AB72" s="229" t="str">
        <f>month!D7</f>
        <v>Units Billed</v>
      </c>
      <c r="AC72" s="229"/>
      <c r="AD72" s="229">
        <v>1</v>
      </c>
      <c r="AE72" s="229"/>
      <c r="AF72" s="229"/>
      <c r="AG72" s="229">
        <v>12</v>
      </c>
      <c r="AH72" s="229"/>
      <c r="AI72" s="229"/>
      <c r="AJ72" s="229"/>
      <c r="AK72" s="229"/>
      <c r="AL72" s="229"/>
      <c r="AM72" s="229">
        <v>1</v>
      </c>
      <c r="AN72" s="229"/>
      <c r="AO72" s="229"/>
      <c r="AP72" s="229"/>
    </row>
    <row r="73" spans="1:42">
      <c r="A73" s="56"/>
      <c r="X73" s="237">
        <f>+Y73</f>
        <v>1</v>
      </c>
      <c r="Y73" s="237">
        <v>1</v>
      </c>
      <c r="Z73" s="237"/>
      <c r="AA73" s="229">
        <v>6</v>
      </c>
      <c r="AB73" s="229" t="str">
        <f>month!D8</f>
        <v>100% paid on execution</v>
      </c>
      <c r="AC73" s="229"/>
      <c r="AD73" s="229"/>
      <c r="AE73" s="229"/>
      <c r="AF73" s="229"/>
      <c r="AG73" s="229"/>
      <c r="AH73" s="229"/>
      <c r="AI73" s="229"/>
      <c r="AJ73" s="229"/>
      <c r="AK73" s="229"/>
      <c r="AL73" s="229"/>
      <c r="AM73" s="229">
        <v>1</v>
      </c>
      <c r="AN73" s="231" t="str">
        <f>$AN$60</f>
        <v>Actual</v>
      </c>
      <c r="AO73" s="229"/>
      <c r="AP73" s="229"/>
    </row>
    <row r="74" spans="1:42">
      <c r="A74" s="56"/>
      <c r="X74" s="237"/>
      <c r="Y74" s="237"/>
      <c r="Z74" s="237"/>
      <c r="AA74" s="229">
        <v>7</v>
      </c>
      <c r="AB74" s="229" t="str">
        <f>month!D9</f>
        <v>Special Conditions</v>
      </c>
      <c r="AC74" s="229"/>
      <c r="AD74" s="229"/>
      <c r="AE74" s="229"/>
      <c r="AF74" s="229"/>
      <c r="AG74" s="229"/>
      <c r="AH74" s="229"/>
      <c r="AI74" s="229"/>
      <c r="AJ74" s="229"/>
      <c r="AK74" s="229"/>
      <c r="AL74" s="229"/>
      <c r="AM74" s="229">
        <v>2</v>
      </c>
      <c r="AN74" s="231" t="str">
        <f>$AN$61</f>
        <v>Est.</v>
      </c>
      <c r="AO74" s="229"/>
      <c r="AP74" s="229"/>
    </row>
    <row r="75" spans="1:42" ht="17.399999999999999">
      <c r="A75" s="56"/>
      <c r="X75" s="229">
        <f>+Y73-AD72+1</f>
        <v>1</v>
      </c>
      <c r="Y75" s="301">
        <f>+Z73-AE72+1</f>
        <v>1</v>
      </c>
      <c r="Z75" s="229"/>
      <c r="AA75" s="229">
        <v>2</v>
      </c>
      <c r="AB75" s="229"/>
      <c r="AC75" s="229"/>
      <c r="AD75" s="228">
        <v>1</v>
      </c>
      <c r="AE75" s="226" t="str">
        <f>X60</f>
        <v>January</v>
      </c>
      <c r="AF75" s="229"/>
      <c r="AG75" s="229"/>
      <c r="AH75" s="229"/>
      <c r="AI75" s="229"/>
      <c r="AJ75" s="229"/>
      <c r="AK75" s="229"/>
      <c r="AL75" s="229"/>
      <c r="AM75" s="229">
        <v>1</v>
      </c>
      <c r="AN75" s="229"/>
      <c r="AO75" s="229"/>
      <c r="AP75" s="229"/>
    </row>
    <row r="76" spans="1:42" ht="15.6">
      <c r="A76" s="56"/>
      <c r="X76" s="229"/>
      <c r="Y76" s="229"/>
      <c r="Z76" s="229"/>
      <c r="AA76" s="229"/>
      <c r="AB76" s="229"/>
      <c r="AC76" s="229"/>
      <c r="AD76" s="228">
        <v>2</v>
      </c>
      <c r="AE76" s="226" t="str">
        <f t="shared" ref="AE76:AE86" si="10">X61</f>
        <v>February</v>
      </c>
      <c r="AF76" s="229"/>
      <c r="AG76" s="229"/>
      <c r="AH76" s="229"/>
      <c r="AI76" s="229"/>
      <c r="AJ76" s="229"/>
      <c r="AK76" s="229"/>
      <c r="AL76" s="229"/>
      <c r="AM76" s="229">
        <v>1</v>
      </c>
      <c r="AN76" s="231" t="str">
        <f>$AN$60</f>
        <v>Actual</v>
      </c>
      <c r="AO76" s="229"/>
      <c r="AP76" s="229"/>
    </row>
    <row r="77" spans="1:42" ht="15.6">
      <c r="A77" s="56"/>
      <c r="X77" s="229"/>
      <c r="Y77" s="229"/>
      <c r="Z77" s="229"/>
      <c r="AA77" s="229"/>
      <c r="AB77" s="229"/>
      <c r="AC77" s="229"/>
      <c r="AD77" s="228">
        <v>3</v>
      </c>
      <c r="AE77" s="226" t="str">
        <f t="shared" si="10"/>
        <v>March</v>
      </c>
      <c r="AF77" s="229"/>
      <c r="AG77" s="229"/>
      <c r="AH77" s="229"/>
      <c r="AI77" s="229"/>
      <c r="AJ77" s="229"/>
      <c r="AK77" s="229"/>
      <c r="AL77" s="229"/>
      <c r="AM77" s="229">
        <v>2</v>
      </c>
      <c r="AN77" s="231" t="str">
        <f>$AN$61</f>
        <v>Est.</v>
      </c>
      <c r="AO77" s="229"/>
      <c r="AP77" s="229"/>
    </row>
    <row r="78" spans="1:42" ht="15.6">
      <c r="A78" s="56"/>
      <c r="X78" s="229"/>
      <c r="Y78" s="229"/>
      <c r="Z78" s="229"/>
      <c r="AA78" s="229"/>
      <c r="AB78" s="229"/>
      <c r="AC78" s="229"/>
      <c r="AD78" s="228">
        <v>4</v>
      </c>
      <c r="AE78" s="226" t="str">
        <f t="shared" si="10"/>
        <v>April</v>
      </c>
      <c r="AF78" s="229"/>
      <c r="AG78" s="229"/>
      <c r="AH78" s="229"/>
      <c r="AI78" s="229"/>
      <c r="AJ78" s="229"/>
      <c r="AK78" s="229"/>
      <c r="AL78" s="229"/>
      <c r="AM78" s="229">
        <v>1</v>
      </c>
      <c r="AN78" s="229"/>
      <c r="AO78" s="229"/>
      <c r="AP78" s="229"/>
    </row>
    <row r="79" spans="1:42" ht="15.6">
      <c r="A79" s="56"/>
      <c r="X79" s="229"/>
      <c r="Y79" s="229"/>
      <c r="Z79" s="229"/>
      <c r="AA79" s="229"/>
      <c r="AB79" s="229"/>
      <c r="AC79" s="229"/>
      <c r="AD79" s="228">
        <v>5</v>
      </c>
      <c r="AE79" s="226" t="str">
        <f t="shared" si="10"/>
        <v>May</v>
      </c>
      <c r="AF79" s="229"/>
      <c r="AG79" s="229"/>
      <c r="AH79" s="229"/>
      <c r="AI79" s="229"/>
      <c r="AJ79" s="229"/>
      <c r="AK79" s="229"/>
      <c r="AL79" s="229"/>
      <c r="AM79" s="229">
        <v>1</v>
      </c>
      <c r="AN79" s="231" t="str">
        <f>$AN$60</f>
        <v>Actual</v>
      </c>
      <c r="AO79" s="229"/>
      <c r="AP79" s="229"/>
    </row>
    <row r="80" spans="1:42" ht="15.6">
      <c r="A80" s="56"/>
      <c r="X80" s="229"/>
      <c r="Y80" s="229"/>
      <c r="Z80" s="229"/>
      <c r="AA80" s="229"/>
      <c r="AB80" s="229"/>
      <c r="AC80" s="229"/>
      <c r="AD80" s="229">
        <v>6</v>
      </c>
      <c r="AE80" s="226" t="str">
        <f t="shared" si="10"/>
        <v>June</v>
      </c>
      <c r="AF80" s="229"/>
      <c r="AG80" s="229"/>
      <c r="AH80" s="229"/>
      <c r="AI80" s="229"/>
      <c r="AJ80" s="229"/>
      <c r="AK80" s="229"/>
      <c r="AL80" s="229"/>
      <c r="AM80" s="229">
        <v>2</v>
      </c>
      <c r="AN80" s="231" t="str">
        <f>$AN$61</f>
        <v>Est.</v>
      </c>
      <c r="AO80" s="229"/>
      <c r="AP80" s="229"/>
    </row>
    <row r="81" spans="1:42" ht="15.6">
      <c r="A81" s="56"/>
      <c r="X81" s="229"/>
      <c r="Y81" s="229"/>
      <c r="Z81" s="229"/>
      <c r="AA81" s="229"/>
      <c r="AB81" s="229"/>
      <c r="AC81" s="229"/>
      <c r="AD81" s="229">
        <v>7</v>
      </c>
      <c r="AE81" s="226" t="str">
        <f t="shared" si="10"/>
        <v>July</v>
      </c>
      <c r="AF81" s="229"/>
      <c r="AG81" s="229"/>
      <c r="AH81" s="229"/>
      <c r="AI81" s="229"/>
      <c r="AJ81" s="229"/>
      <c r="AK81" s="229"/>
      <c r="AL81" s="229"/>
      <c r="AM81" s="229">
        <v>1</v>
      </c>
      <c r="AN81" s="229"/>
      <c r="AO81" s="229"/>
      <c r="AP81" s="229"/>
    </row>
    <row r="82" spans="1:42" ht="15.6">
      <c r="A82" s="56"/>
      <c r="X82" s="229"/>
      <c r="Y82" s="229"/>
      <c r="Z82" s="229"/>
      <c r="AA82" s="229"/>
      <c r="AB82" s="229"/>
      <c r="AC82" s="229"/>
      <c r="AD82" s="229">
        <v>8</v>
      </c>
      <c r="AE82" s="226" t="str">
        <f t="shared" si="10"/>
        <v>August</v>
      </c>
      <c r="AF82" s="229"/>
      <c r="AG82" s="229"/>
      <c r="AH82" s="229"/>
      <c r="AI82" s="229"/>
      <c r="AJ82" s="229"/>
      <c r="AK82" s="229"/>
      <c r="AL82" s="229"/>
      <c r="AM82" s="229">
        <v>1</v>
      </c>
      <c r="AN82" s="231" t="str">
        <f>$AN$60</f>
        <v>Actual</v>
      </c>
      <c r="AO82" s="229"/>
      <c r="AP82" s="229"/>
    </row>
    <row r="83" spans="1:42" ht="15.6">
      <c r="A83" s="56"/>
      <c r="X83" s="229"/>
      <c r="Y83" s="229"/>
      <c r="Z83" s="229"/>
      <c r="AA83" s="229"/>
      <c r="AB83" s="229"/>
      <c r="AC83" s="229"/>
      <c r="AD83" s="229">
        <v>9</v>
      </c>
      <c r="AE83" s="226" t="str">
        <f t="shared" si="10"/>
        <v>September</v>
      </c>
      <c r="AF83" s="229"/>
      <c r="AG83" s="229"/>
      <c r="AH83" s="229"/>
      <c r="AI83" s="229"/>
      <c r="AJ83" s="229"/>
      <c r="AK83" s="229"/>
      <c r="AL83" s="229"/>
      <c r="AM83" s="229">
        <v>2</v>
      </c>
      <c r="AN83" s="231" t="str">
        <f>$AN$61</f>
        <v>Est.</v>
      </c>
      <c r="AO83" s="229"/>
      <c r="AP83" s="229"/>
    </row>
    <row r="84" spans="1:42" ht="15.6">
      <c r="A84" s="56"/>
      <c r="X84" s="229"/>
      <c r="Y84" s="229"/>
      <c r="Z84" s="229"/>
      <c r="AA84" s="229"/>
      <c r="AB84" s="229"/>
      <c r="AC84" s="229"/>
      <c r="AD84" s="229">
        <v>10</v>
      </c>
      <c r="AE84" s="226" t="str">
        <f t="shared" si="10"/>
        <v>October</v>
      </c>
      <c r="AF84" s="229"/>
      <c r="AG84" s="229"/>
      <c r="AH84" s="229"/>
      <c r="AI84" s="229"/>
      <c r="AJ84" s="229"/>
      <c r="AK84" s="229"/>
      <c r="AL84" s="229"/>
      <c r="AM84" s="229">
        <v>1</v>
      </c>
      <c r="AN84" s="229"/>
      <c r="AO84" s="229"/>
      <c r="AP84" s="229"/>
    </row>
    <row r="85" spans="1:42" ht="15.6">
      <c r="A85" s="56"/>
      <c r="X85" s="229"/>
      <c r="Y85" s="229"/>
      <c r="Z85" s="229"/>
      <c r="AA85" s="229"/>
      <c r="AB85" s="229"/>
      <c r="AC85" s="229"/>
      <c r="AD85" s="229">
        <v>11</v>
      </c>
      <c r="AE85" s="226" t="str">
        <f t="shared" si="10"/>
        <v>November</v>
      </c>
      <c r="AF85" s="229"/>
      <c r="AG85" s="229"/>
      <c r="AH85" s="229"/>
      <c r="AI85" s="229"/>
      <c r="AJ85" s="229"/>
      <c r="AK85" s="229"/>
      <c r="AL85" s="229"/>
      <c r="AM85" s="229">
        <v>1</v>
      </c>
      <c r="AN85" s="231" t="str">
        <f>$AN$60</f>
        <v>Actual</v>
      </c>
      <c r="AO85" s="229"/>
      <c r="AP85" s="229"/>
    </row>
    <row r="86" spans="1:42" ht="15.6">
      <c r="A86" s="56"/>
      <c r="X86" s="229"/>
      <c r="Y86" s="229"/>
      <c r="Z86" s="229"/>
      <c r="AA86" s="229"/>
      <c r="AB86" s="229"/>
      <c r="AC86" s="229"/>
      <c r="AD86" s="229">
        <v>12</v>
      </c>
      <c r="AE86" s="226" t="str">
        <f t="shared" si="10"/>
        <v>December</v>
      </c>
      <c r="AF86" s="229"/>
      <c r="AG86" s="229"/>
      <c r="AH86" s="229"/>
      <c r="AI86" s="229"/>
      <c r="AJ86" s="229"/>
      <c r="AK86" s="229"/>
      <c r="AL86" s="229"/>
      <c r="AM86" s="229">
        <v>2</v>
      </c>
      <c r="AN86" s="231" t="str">
        <f>$AN$61</f>
        <v>Est.</v>
      </c>
      <c r="AO86" s="229"/>
      <c r="AP86" s="229"/>
    </row>
    <row r="87" spans="1:42">
      <c r="A87" s="56"/>
      <c r="X87" s="229"/>
      <c r="Y87" s="229"/>
      <c r="Z87" s="229"/>
      <c r="AA87" s="229"/>
      <c r="AB87" s="229"/>
      <c r="AC87" s="229"/>
      <c r="AD87" s="229">
        <v>6</v>
      </c>
      <c r="AE87" s="229"/>
      <c r="AF87" s="229"/>
      <c r="AG87" s="229"/>
      <c r="AH87" s="229"/>
      <c r="AI87" s="229"/>
      <c r="AJ87" s="229"/>
      <c r="AK87" s="229"/>
      <c r="AL87" s="229"/>
      <c r="AM87" s="229">
        <v>1</v>
      </c>
      <c r="AN87" s="229"/>
      <c r="AO87" s="229"/>
      <c r="AP87" s="229"/>
    </row>
    <row r="88" spans="1:42">
      <c r="A88" s="56"/>
      <c r="X88" s="229"/>
      <c r="Y88" s="229"/>
      <c r="Z88" s="229"/>
      <c r="AA88" s="229"/>
      <c r="AB88" s="229"/>
      <c r="AC88" s="229"/>
      <c r="AD88" s="229"/>
      <c r="AE88" s="229"/>
      <c r="AF88" s="229"/>
      <c r="AG88" s="229"/>
      <c r="AH88" s="229"/>
      <c r="AI88" s="229"/>
      <c r="AJ88" s="229"/>
      <c r="AK88" s="229"/>
      <c r="AL88" s="229"/>
      <c r="AM88" s="229">
        <v>1</v>
      </c>
      <c r="AN88" s="231" t="str">
        <f>$AN$60</f>
        <v>Actual</v>
      </c>
      <c r="AO88" s="229"/>
      <c r="AP88" s="229"/>
    </row>
    <row r="89" spans="1:42">
      <c r="A89" s="56"/>
      <c r="X89" s="229"/>
      <c r="Y89" s="229"/>
      <c r="Z89" s="229"/>
      <c r="AA89" s="229"/>
      <c r="AB89" s="229"/>
      <c r="AC89" s="229"/>
      <c r="AD89" s="229"/>
      <c r="AE89" s="229"/>
      <c r="AF89" s="229"/>
      <c r="AG89" s="229"/>
      <c r="AH89" s="229"/>
      <c r="AI89" s="229"/>
      <c r="AJ89" s="229"/>
      <c r="AK89" s="229"/>
      <c r="AL89" s="229"/>
      <c r="AM89" s="229">
        <v>2</v>
      </c>
      <c r="AN89" s="231" t="str">
        <f>$AN$61</f>
        <v>Est.</v>
      </c>
      <c r="AO89" s="229"/>
      <c r="AP89" s="229"/>
    </row>
    <row r="90" spans="1:42">
      <c r="A90" s="56"/>
      <c r="X90" s="229"/>
      <c r="Y90" s="229"/>
      <c r="Z90" s="229"/>
      <c r="AA90" s="229"/>
      <c r="AB90" s="229"/>
      <c r="AC90" s="229"/>
      <c r="AD90" s="229"/>
      <c r="AE90" s="229"/>
      <c r="AF90" s="229"/>
      <c r="AG90" s="229"/>
      <c r="AH90" s="229"/>
      <c r="AI90" s="229"/>
      <c r="AJ90" s="229"/>
      <c r="AK90" s="229"/>
      <c r="AL90" s="229"/>
      <c r="AM90" s="229">
        <v>1</v>
      </c>
      <c r="AN90" s="229"/>
      <c r="AO90" s="229"/>
      <c r="AP90" s="229"/>
    </row>
    <row r="91" spans="1:42">
      <c r="A91" s="56"/>
      <c r="X91" s="229"/>
      <c r="Y91" s="229"/>
      <c r="Z91" s="229"/>
      <c r="AA91" s="229"/>
      <c r="AB91" s="229"/>
      <c r="AC91" s="229"/>
      <c r="AD91" s="229"/>
      <c r="AE91" s="229"/>
      <c r="AF91" s="229"/>
      <c r="AG91" s="229"/>
      <c r="AH91" s="229"/>
      <c r="AI91" s="229"/>
      <c r="AJ91" s="229"/>
      <c r="AK91" s="229"/>
      <c r="AL91" s="229"/>
      <c r="AM91" s="229">
        <v>1</v>
      </c>
      <c r="AN91" s="231" t="str">
        <f>$AN$60</f>
        <v>Actual</v>
      </c>
      <c r="AO91" s="229"/>
      <c r="AP91" s="229"/>
    </row>
    <row r="92" spans="1:42">
      <c r="A92" s="56"/>
      <c r="X92" s="229"/>
      <c r="Y92" s="229"/>
      <c r="Z92" s="229"/>
      <c r="AA92" s="229"/>
      <c r="AB92" s="229"/>
      <c r="AC92" s="229"/>
      <c r="AD92" s="229"/>
      <c r="AE92" s="229"/>
      <c r="AF92" s="229"/>
      <c r="AG92" s="229"/>
      <c r="AH92" s="229"/>
      <c r="AI92" s="229"/>
      <c r="AJ92" s="229"/>
      <c r="AK92" s="229"/>
      <c r="AL92" s="229"/>
      <c r="AM92" s="229">
        <v>2</v>
      </c>
      <c r="AN92" s="231" t="str">
        <f>$AN$61</f>
        <v>Est.</v>
      </c>
      <c r="AO92" s="229"/>
      <c r="AP92" s="229"/>
    </row>
    <row r="93" spans="1:42">
      <c r="A93" s="56"/>
      <c r="X93" s="229"/>
      <c r="Y93" s="229"/>
      <c r="Z93" s="229"/>
      <c r="AA93" s="229"/>
      <c r="AB93" s="229"/>
      <c r="AC93" s="229"/>
      <c r="AD93" s="229"/>
      <c r="AE93" s="229"/>
      <c r="AF93" s="229"/>
      <c r="AG93" s="229"/>
      <c r="AH93" s="229"/>
      <c r="AI93" s="229"/>
      <c r="AJ93" s="229"/>
      <c r="AK93" s="229"/>
      <c r="AL93" s="229"/>
      <c r="AM93" s="229">
        <v>1</v>
      </c>
      <c r="AN93" s="229"/>
      <c r="AO93" s="229"/>
      <c r="AP93" s="229"/>
    </row>
    <row r="94" spans="1:42">
      <c r="A94" s="56"/>
      <c r="X94" s="229"/>
      <c r="Y94" s="229"/>
      <c r="Z94" s="229"/>
      <c r="AA94" s="229"/>
      <c r="AB94" s="229"/>
      <c r="AC94" s="229"/>
      <c r="AD94" s="229"/>
      <c r="AE94" s="229"/>
      <c r="AF94" s="229"/>
      <c r="AG94" s="229"/>
      <c r="AH94" s="229"/>
      <c r="AI94" s="229"/>
      <c r="AJ94" s="229"/>
      <c r="AK94" s="229"/>
      <c r="AL94" s="229"/>
      <c r="AM94" s="229">
        <v>1</v>
      </c>
      <c r="AN94" s="231" t="str">
        <f>$AN$60</f>
        <v>Actual</v>
      </c>
      <c r="AO94" s="229"/>
      <c r="AP94" s="229"/>
    </row>
    <row r="95" spans="1:42">
      <c r="A95" s="56"/>
      <c r="X95" s="229"/>
      <c r="Y95" s="229"/>
      <c r="Z95" s="229"/>
      <c r="AA95" s="229"/>
      <c r="AB95" s="229"/>
      <c r="AC95" s="229"/>
      <c r="AD95" s="229"/>
      <c r="AE95" s="229"/>
      <c r="AF95" s="229"/>
      <c r="AG95" s="229"/>
      <c r="AH95" s="229"/>
      <c r="AI95" s="229"/>
      <c r="AJ95" s="229"/>
      <c r="AK95" s="229"/>
      <c r="AL95" s="229"/>
      <c r="AM95" s="229">
        <v>2</v>
      </c>
      <c r="AN95" s="231" t="str">
        <f>$AN$61</f>
        <v>Est.</v>
      </c>
      <c r="AO95" s="229"/>
      <c r="AP95" s="229"/>
    </row>
    <row r="96" spans="1:42">
      <c r="A96" s="56"/>
      <c r="X96" s="229"/>
      <c r="Y96" s="229"/>
      <c r="Z96" s="229"/>
      <c r="AA96" s="229"/>
      <c r="AB96" s="229"/>
      <c r="AC96" s="229"/>
      <c r="AD96" s="229"/>
      <c r="AE96" s="229"/>
      <c r="AF96" s="229"/>
      <c r="AG96" s="229"/>
      <c r="AH96" s="229"/>
      <c r="AI96" s="229"/>
      <c r="AJ96" s="229"/>
      <c r="AK96" s="229"/>
      <c r="AL96" s="229"/>
      <c r="AM96" s="229">
        <v>1</v>
      </c>
      <c r="AN96" s="229"/>
      <c r="AO96" s="229"/>
      <c r="AP96" s="229"/>
    </row>
    <row r="97" spans="1:42">
      <c r="A97" s="56"/>
      <c r="X97" s="229"/>
      <c r="Y97" s="229"/>
      <c r="Z97" s="229"/>
      <c r="AA97" s="229"/>
      <c r="AB97" s="229"/>
      <c r="AC97" s="229"/>
      <c r="AD97" s="229"/>
      <c r="AE97" s="229"/>
      <c r="AF97" s="229"/>
      <c r="AG97" s="229"/>
      <c r="AH97" s="229"/>
      <c r="AI97" s="229"/>
      <c r="AJ97" s="229"/>
      <c r="AK97" s="229"/>
      <c r="AL97" s="229"/>
      <c r="AM97" s="229">
        <v>1</v>
      </c>
      <c r="AN97" s="231" t="str">
        <f>$AN$60</f>
        <v>Actual</v>
      </c>
      <c r="AO97" s="229"/>
      <c r="AP97" s="229"/>
    </row>
    <row r="98" spans="1:42">
      <c r="A98" s="56"/>
      <c r="X98" s="229"/>
      <c r="Y98" s="229"/>
      <c r="Z98" s="229"/>
      <c r="AA98" s="229"/>
      <c r="AB98" s="229"/>
      <c r="AC98" s="229"/>
      <c r="AD98" s="229"/>
      <c r="AE98" s="229"/>
      <c r="AF98" s="229"/>
      <c r="AG98" s="229"/>
      <c r="AH98" s="229"/>
      <c r="AI98" s="229"/>
      <c r="AJ98" s="229"/>
      <c r="AK98" s="229"/>
      <c r="AL98" s="229"/>
      <c r="AM98" s="229">
        <v>2</v>
      </c>
      <c r="AN98" s="231" t="str">
        <f>$AN$61</f>
        <v>Est.</v>
      </c>
      <c r="AO98" s="229"/>
      <c r="AP98" s="229"/>
    </row>
    <row r="99" spans="1:42">
      <c r="A99" s="56"/>
      <c r="X99" s="229"/>
      <c r="Y99" s="229"/>
      <c r="Z99" s="229"/>
      <c r="AA99" s="229"/>
      <c r="AB99" s="229"/>
      <c r="AC99" s="229"/>
      <c r="AD99" s="229"/>
      <c r="AE99" s="229"/>
      <c r="AF99" s="229"/>
      <c r="AG99" s="229"/>
      <c r="AH99" s="229"/>
      <c r="AI99" s="229"/>
      <c r="AJ99" s="229"/>
      <c r="AK99" s="229"/>
      <c r="AL99" s="229"/>
      <c r="AM99" s="229">
        <v>1</v>
      </c>
      <c r="AN99" s="229"/>
      <c r="AO99" s="229"/>
      <c r="AP99" s="229"/>
    </row>
    <row r="100" spans="1:42">
      <c r="A100" s="56"/>
      <c r="X100" s="229"/>
      <c r="Y100" s="229"/>
      <c r="Z100" s="229"/>
      <c r="AA100" s="229"/>
      <c r="AB100" s="229"/>
      <c r="AC100" s="229"/>
      <c r="AD100" s="229"/>
      <c r="AE100" s="229"/>
      <c r="AF100" s="229"/>
      <c r="AG100" s="229"/>
      <c r="AH100" s="229"/>
      <c r="AI100" s="229"/>
      <c r="AJ100" s="229"/>
      <c r="AK100" s="229"/>
      <c r="AL100" s="229"/>
      <c r="AM100" s="229">
        <v>1</v>
      </c>
      <c r="AN100" s="231" t="str">
        <f>$AN$60</f>
        <v>Actual</v>
      </c>
      <c r="AO100" s="229" t="str">
        <f>month!G21</f>
        <v>final</v>
      </c>
      <c r="AP100" s="229"/>
    </row>
    <row r="101" spans="1:42">
      <c r="A101" s="56"/>
      <c r="X101" s="229"/>
      <c r="Y101" s="229"/>
      <c r="Z101" s="229"/>
      <c r="AA101" s="229"/>
      <c r="AB101" s="229"/>
      <c r="AC101" s="229"/>
      <c r="AD101" s="229"/>
      <c r="AE101" s="229"/>
      <c r="AF101" s="229"/>
      <c r="AG101" s="229"/>
      <c r="AH101" s="229"/>
      <c r="AI101" s="229"/>
      <c r="AJ101" s="229"/>
      <c r="AK101" s="229"/>
      <c r="AL101" s="229"/>
      <c r="AM101" s="229">
        <v>2</v>
      </c>
      <c r="AN101" s="231" t="str">
        <f>$AN$61</f>
        <v>Est.</v>
      </c>
      <c r="AO101" s="229"/>
      <c r="AP101" s="229"/>
    </row>
    <row r="102" spans="1:42">
      <c r="A102" s="56"/>
      <c r="X102" s="229"/>
      <c r="Y102" s="229"/>
      <c r="Z102" s="229"/>
      <c r="AA102" s="229"/>
      <c r="AB102" s="229"/>
      <c r="AC102" s="229"/>
      <c r="AD102" s="229"/>
      <c r="AE102" s="229"/>
      <c r="AF102" s="229"/>
      <c r="AG102" s="229"/>
      <c r="AH102" s="229"/>
      <c r="AI102" s="229"/>
      <c r="AJ102" s="229"/>
      <c r="AK102" s="229"/>
      <c r="AL102" s="229"/>
      <c r="AM102" s="229"/>
      <c r="AN102" s="229"/>
      <c r="AO102" s="229"/>
      <c r="AP102" s="229"/>
    </row>
    <row r="103" spans="1:42">
      <c r="A103" s="56"/>
      <c r="X103" s="229"/>
      <c r="Y103" s="229"/>
      <c r="Z103" s="229"/>
      <c r="AA103" s="229"/>
      <c r="AB103" s="229"/>
      <c r="AC103" s="229"/>
      <c r="AD103" s="229"/>
      <c r="AE103" s="229"/>
      <c r="AF103" s="229"/>
      <c r="AG103" s="229"/>
      <c r="AH103" s="229"/>
      <c r="AI103" s="229"/>
      <c r="AJ103" s="229"/>
      <c r="AK103" s="229"/>
      <c r="AL103" s="229"/>
      <c r="AM103" s="229"/>
      <c r="AN103" s="229"/>
      <c r="AO103" s="229"/>
      <c r="AP103" s="229"/>
    </row>
    <row r="104" spans="1:42">
      <c r="A104" s="56"/>
      <c r="X104" s="229"/>
      <c r="Y104" s="229"/>
      <c r="Z104" s="229"/>
      <c r="AA104" s="229"/>
      <c r="AB104" s="229"/>
      <c r="AC104" s="229"/>
      <c r="AD104" s="229"/>
      <c r="AE104" s="229"/>
      <c r="AF104" s="229"/>
      <c r="AG104" s="229"/>
      <c r="AH104" s="229"/>
      <c r="AI104" s="229"/>
      <c r="AJ104" s="229"/>
      <c r="AK104" s="229"/>
      <c r="AL104" s="229"/>
      <c r="AM104" s="229"/>
      <c r="AN104" s="229"/>
      <c r="AO104" s="229"/>
      <c r="AP104" s="229"/>
    </row>
    <row r="105" spans="1:42">
      <c r="A105" s="56"/>
      <c r="X105" s="229"/>
      <c r="Y105" s="229"/>
      <c r="Z105" s="229"/>
      <c r="AA105" s="229"/>
      <c r="AB105" s="229"/>
      <c r="AC105" s="229"/>
      <c r="AD105" s="229"/>
      <c r="AE105" s="229"/>
      <c r="AF105" s="229"/>
      <c r="AG105" s="229"/>
      <c r="AH105" s="229"/>
      <c r="AI105" s="229"/>
      <c r="AJ105" s="229"/>
      <c r="AK105" s="229"/>
      <c r="AL105" s="229"/>
      <c r="AM105" s="229"/>
      <c r="AN105" s="229"/>
      <c r="AO105" s="229"/>
      <c r="AP105" s="229"/>
    </row>
    <row r="106" spans="1:42">
      <c r="A106" s="56"/>
      <c r="X106" s="229"/>
      <c r="Y106" s="229"/>
      <c r="Z106" s="229"/>
      <c r="AA106" s="229"/>
      <c r="AB106" s="229"/>
      <c r="AC106" s="229"/>
      <c r="AD106" s="229"/>
      <c r="AE106" s="229"/>
      <c r="AF106" s="229"/>
      <c r="AG106" s="229"/>
      <c r="AH106" s="229"/>
      <c r="AI106" s="229"/>
      <c r="AJ106" s="229"/>
      <c r="AK106" s="229"/>
      <c r="AL106" s="229"/>
      <c r="AM106" s="229"/>
      <c r="AN106" s="229"/>
      <c r="AO106" s="229"/>
      <c r="AP106" s="229"/>
    </row>
    <row r="107" spans="1:42">
      <c r="A107" s="56"/>
      <c r="X107" s="229"/>
      <c r="Y107" s="229"/>
      <c r="Z107" s="229"/>
      <c r="AA107" s="229"/>
      <c r="AB107" s="229"/>
      <c r="AC107" s="229"/>
      <c r="AD107" s="229"/>
      <c r="AE107" s="229"/>
      <c r="AF107" s="229"/>
      <c r="AG107" s="229"/>
      <c r="AH107" s="229"/>
      <c r="AI107" s="229"/>
      <c r="AJ107" s="229"/>
      <c r="AK107" s="229"/>
      <c r="AL107" s="229"/>
      <c r="AM107" s="229"/>
      <c r="AN107" s="229"/>
      <c r="AO107" s="229"/>
      <c r="AP107" s="229"/>
    </row>
    <row r="108" spans="1:42">
      <c r="A108" s="56"/>
      <c r="X108" s="229"/>
      <c r="Y108" s="229"/>
      <c r="Z108" s="229"/>
      <c r="AA108" s="229"/>
      <c r="AB108" s="229"/>
      <c r="AC108" s="229"/>
      <c r="AD108" s="229"/>
      <c r="AE108" s="229"/>
      <c r="AF108" s="229"/>
      <c r="AG108" s="229"/>
      <c r="AH108" s="229"/>
      <c r="AI108" s="229"/>
      <c r="AJ108" s="229"/>
      <c r="AK108" s="229"/>
      <c r="AL108" s="229"/>
      <c r="AM108" s="229"/>
      <c r="AN108" s="229"/>
      <c r="AO108" s="229"/>
      <c r="AP108" s="229"/>
    </row>
    <row r="109" spans="1:42">
      <c r="A109" s="56"/>
      <c r="X109" s="229"/>
      <c r="Y109" s="229"/>
      <c r="Z109" s="229"/>
      <c r="AA109" s="229"/>
      <c r="AB109" s="229"/>
      <c r="AC109" s="229"/>
      <c r="AD109" s="229"/>
      <c r="AE109" s="229"/>
      <c r="AF109" s="229"/>
      <c r="AG109" s="229"/>
      <c r="AH109" s="229"/>
      <c r="AI109" s="229"/>
      <c r="AJ109" s="229"/>
      <c r="AK109" s="229"/>
      <c r="AL109" s="229"/>
      <c r="AM109" s="229"/>
      <c r="AN109" s="229"/>
      <c r="AO109" s="229"/>
      <c r="AP109" s="229"/>
    </row>
    <row r="110" spans="1:42">
      <c r="A110" s="56"/>
      <c r="X110" s="229"/>
      <c r="Y110" s="229"/>
      <c r="Z110" s="229"/>
      <c r="AA110" s="229"/>
      <c r="AB110" s="229"/>
      <c r="AC110" s="229"/>
      <c r="AD110" s="229"/>
      <c r="AE110" s="229"/>
      <c r="AF110" s="229"/>
      <c r="AG110" s="229"/>
      <c r="AH110" s="229"/>
      <c r="AI110" s="229"/>
      <c r="AJ110" s="229"/>
      <c r="AK110" s="229"/>
      <c r="AL110" s="229"/>
      <c r="AM110" s="229"/>
      <c r="AN110" s="229"/>
      <c r="AO110" s="229"/>
      <c r="AP110" s="229"/>
    </row>
    <row r="111" spans="1:42">
      <c r="A111" s="56"/>
      <c r="X111" s="229"/>
      <c r="Y111" s="229"/>
      <c r="Z111" s="229"/>
      <c r="AA111" s="229"/>
      <c r="AB111" s="229"/>
      <c r="AC111" s="229"/>
      <c r="AD111" s="229"/>
      <c r="AE111" s="229"/>
      <c r="AF111" s="229"/>
      <c r="AG111" s="229"/>
      <c r="AH111" s="229"/>
      <c r="AI111" s="229"/>
      <c r="AJ111" s="229"/>
      <c r="AK111" s="229"/>
      <c r="AL111" s="229"/>
      <c r="AM111" s="229"/>
      <c r="AN111" s="229"/>
      <c r="AO111" s="229"/>
      <c r="AP111" s="229"/>
    </row>
    <row r="112" spans="1:42">
      <c r="A112" s="56"/>
      <c r="X112" s="229"/>
      <c r="Y112" s="229"/>
      <c r="Z112" s="229"/>
      <c r="AA112" s="229"/>
      <c r="AB112" s="229"/>
      <c r="AC112" s="229"/>
      <c r="AD112" s="229"/>
      <c r="AE112" s="229"/>
      <c r="AF112" s="229"/>
      <c r="AG112" s="229"/>
      <c r="AH112" s="229"/>
      <c r="AI112" s="229"/>
      <c r="AJ112" s="229"/>
      <c r="AK112" s="229"/>
      <c r="AL112" s="229"/>
      <c r="AM112" s="229"/>
      <c r="AN112" s="229"/>
      <c r="AO112" s="229"/>
      <c r="AP112" s="229"/>
    </row>
    <row r="113" spans="1:42">
      <c r="A113" s="56"/>
      <c r="X113" s="229"/>
      <c r="Y113" s="229"/>
      <c r="Z113" s="229"/>
      <c r="AA113" s="229"/>
      <c r="AB113" s="229"/>
      <c r="AC113" s="229"/>
      <c r="AD113" s="229"/>
      <c r="AE113" s="229"/>
      <c r="AF113" s="229"/>
      <c r="AG113" s="229"/>
      <c r="AH113" s="229"/>
      <c r="AI113" s="229"/>
      <c r="AJ113" s="229"/>
      <c r="AK113" s="229"/>
      <c r="AL113" s="229"/>
      <c r="AM113" s="229"/>
      <c r="AN113" s="229"/>
      <c r="AO113" s="229"/>
      <c r="AP113" s="229"/>
    </row>
    <row r="114" spans="1:42">
      <c r="A114" s="56"/>
      <c r="X114" s="229"/>
      <c r="Y114" s="229"/>
      <c r="Z114" s="229"/>
      <c r="AA114" s="229"/>
      <c r="AB114" s="229"/>
      <c r="AC114" s="229"/>
      <c r="AD114" s="229"/>
      <c r="AE114" s="229"/>
      <c r="AF114" s="229"/>
      <c r="AG114" s="229"/>
      <c r="AH114" s="229"/>
      <c r="AI114" s="229"/>
      <c r="AJ114" s="229"/>
      <c r="AK114" s="229"/>
      <c r="AL114" s="229"/>
      <c r="AM114" s="229"/>
      <c r="AN114" s="229"/>
      <c r="AO114" s="229"/>
      <c r="AP114" s="229"/>
    </row>
    <row r="115" spans="1:42">
      <c r="A115" s="56"/>
      <c r="X115" s="229"/>
      <c r="Y115" s="229"/>
      <c r="Z115" s="229"/>
      <c r="AA115" s="229"/>
      <c r="AB115" s="229"/>
      <c r="AC115" s="229"/>
      <c r="AD115" s="229"/>
      <c r="AE115" s="229"/>
      <c r="AF115" s="229"/>
      <c r="AG115" s="229"/>
      <c r="AH115" s="229"/>
      <c r="AI115" s="229"/>
      <c r="AJ115" s="229"/>
      <c r="AK115" s="229"/>
      <c r="AL115" s="229"/>
      <c r="AM115" s="229"/>
      <c r="AN115" s="229"/>
      <c r="AO115" s="229"/>
      <c r="AP115" s="229"/>
    </row>
    <row r="116" spans="1:42">
      <c r="A116" s="56"/>
      <c r="X116" s="229"/>
      <c r="Y116" s="229"/>
      <c r="Z116" s="229"/>
      <c r="AA116" s="229"/>
      <c r="AB116" s="229"/>
      <c r="AC116" s="229"/>
      <c r="AD116" s="229"/>
      <c r="AE116" s="229"/>
      <c r="AF116" s="229"/>
      <c r="AG116" s="229"/>
      <c r="AH116" s="229"/>
      <c r="AI116" s="229"/>
      <c r="AJ116" s="229"/>
      <c r="AK116" s="229"/>
      <c r="AL116" s="229"/>
      <c r="AM116" s="229"/>
      <c r="AN116" s="229"/>
      <c r="AO116" s="229"/>
      <c r="AP116" s="229"/>
    </row>
    <row r="117" spans="1:42">
      <c r="A117" s="56"/>
      <c r="X117" s="229"/>
      <c r="Y117" s="229"/>
      <c r="Z117" s="229"/>
      <c r="AA117" s="229"/>
      <c r="AB117" s="229"/>
      <c r="AC117" s="229"/>
      <c r="AD117" s="229"/>
      <c r="AE117" s="229"/>
      <c r="AF117" s="229"/>
      <c r="AG117" s="229"/>
      <c r="AH117" s="229"/>
      <c r="AI117" s="229"/>
      <c r="AJ117" s="229"/>
      <c r="AK117" s="229"/>
      <c r="AL117" s="229"/>
      <c r="AM117" s="229"/>
      <c r="AN117" s="229"/>
      <c r="AO117" s="229"/>
      <c r="AP117" s="229"/>
    </row>
    <row r="118" spans="1:42">
      <c r="A118" s="56"/>
      <c r="X118" s="229"/>
      <c r="Y118" s="229"/>
      <c r="Z118" s="229"/>
      <c r="AA118" s="229"/>
      <c r="AB118" s="229"/>
      <c r="AC118" s="229"/>
      <c r="AD118" s="229"/>
      <c r="AE118" s="229"/>
      <c r="AF118" s="229"/>
      <c r="AG118" s="229"/>
      <c r="AH118" s="229"/>
      <c r="AI118" s="229"/>
      <c r="AJ118" s="229"/>
      <c r="AK118" s="229"/>
      <c r="AL118" s="229"/>
      <c r="AM118" s="229"/>
      <c r="AN118" s="229"/>
      <c r="AO118" s="229"/>
      <c r="AP118" s="229"/>
    </row>
    <row r="119" spans="1:42">
      <c r="A119" s="56"/>
      <c r="AA119" s="229"/>
      <c r="AB119" s="229"/>
    </row>
    <row r="120" spans="1:42">
      <c r="A120" s="56"/>
      <c r="AB120" s="229"/>
    </row>
    <row r="121" spans="1:42">
      <c r="A121" s="56"/>
    </row>
    <row r="122" spans="1:42">
      <c r="A122" s="56"/>
    </row>
    <row r="123" spans="1:42">
      <c r="A123" s="56"/>
    </row>
    <row r="124" spans="1:42">
      <c r="A124" s="56"/>
    </row>
    <row r="125" spans="1:42">
      <c r="A125" s="56"/>
    </row>
    <row r="126" spans="1:42">
      <c r="A126" s="56"/>
    </row>
    <row r="127" spans="1:42">
      <c r="A127" s="56"/>
    </row>
    <row r="128" spans="1:42">
      <c r="A128" s="56"/>
    </row>
    <row r="129" spans="1:1">
      <c r="A129" s="56"/>
    </row>
    <row r="130" spans="1:1">
      <c r="A130" s="56"/>
    </row>
    <row r="131" spans="1:1">
      <c r="A131" s="56"/>
    </row>
    <row r="132" spans="1:1">
      <c r="A132" s="56"/>
    </row>
    <row r="133" spans="1:1">
      <c r="A133" s="56"/>
    </row>
    <row r="134" spans="1:1">
      <c r="A134" s="56"/>
    </row>
    <row r="135" spans="1:1">
      <c r="A135" s="56"/>
    </row>
    <row r="136" spans="1:1">
      <c r="A136" s="56"/>
    </row>
    <row r="137" spans="1:1">
      <c r="A137" s="56"/>
    </row>
    <row r="138" spans="1:1">
      <c r="A138" s="56"/>
    </row>
    <row r="139" spans="1:1">
      <c r="A139" s="56"/>
    </row>
    <row r="140" spans="1:1">
      <c r="A140" s="56"/>
    </row>
    <row r="141" spans="1:1">
      <c r="A141" s="56"/>
    </row>
    <row r="142" spans="1:1">
      <c r="A142" s="56"/>
    </row>
    <row r="143" spans="1:1">
      <c r="A143" s="56"/>
    </row>
    <row r="144" spans="1:1">
      <c r="A144" s="56"/>
    </row>
    <row r="145" spans="1:1">
      <c r="A145" s="56"/>
    </row>
    <row r="146" spans="1:1">
      <c r="A146" s="56"/>
    </row>
    <row r="147" spans="1:1">
      <c r="A147" s="56"/>
    </row>
    <row r="148" spans="1:1">
      <c r="A148" s="56"/>
    </row>
    <row r="149" spans="1:1">
      <c r="A149" s="56"/>
    </row>
    <row r="150" spans="1:1">
      <c r="A150" s="56"/>
    </row>
    <row r="151" spans="1:1">
      <c r="A151" s="56"/>
    </row>
    <row r="152" spans="1:1">
      <c r="A152" s="56"/>
    </row>
    <row r="153" spans="1:1">
      <c r="A153" s="56"/>
    </row>
    <row r="154" spans="1:1">
      <c r="A154" s="56"/>
    </row>
    <row r="155" spans="1:1">
      <c r="A155" s="56"/>
    </row>
    <row r="156" spans="1:1">
      <c r="A156" s="56"/>
    </row>
    <row r="157" spans="1:1">
      <c r="A157" s="56"/>
    </row>
    <row r="158" spans="1:1">
      <c r="A158" s="56"/>
    </row>
    <row r="159" spans="1:1">
      <c r="A159" s="56"/>
    </row>
    <row r="160" spans="1:1">
      <c r="A160" s="56"/>
    </row>
    <row r="161" spans="1:1">
      <c r="A161" s="56"/>
    </row>
    <row r="162" spans="1:1">
      <c r="A162" s="56"/>
    </row>
    <row r="163" spans="1:1">
      <c r="A163" s="56"/>
    </row>
    <row r="164" spans="1:1">
      <c r="A164" s="56"/>
    </row>
    <row r="165" spans="1:1">
      <c r="A165" s="56"/>
    </row>
    <row r="166" spans="1:1">
      <c r="A166" s="56"/>
    </row>
    <row r="167" spans="1:1">
      <c r="A167" s="56"/>
    </row>
    <row r="168" spans="1:1">
      <c r="A168" s="56"/>
    </row>
    <row r="169" spans="1:1">
      <c r="A169" s="56"/>
    </row>
    <row r="170" spans="1:1">
      <c r="A170" s="56"/>
    </row>
    <row r="171" spans="1:1">
      <c r="A171" s="56"/>
    </row>
    <row r="172" spans="1:1">
      <c r="A172" s="56"/>
    </row>
    <row r="173" spans="1:1">
      <c r="A173" s="56"/>
    </row>
    <row r="174" spans="1:1">
      <c r="A174" s="56"/>
    </row>
    <row r="175" spans="1:1">
      <c r="A175" s="56"/>
    </row>
    <row r="176" spans="1:1">
      <c r="A176" s="56"/>
    </row>
    <row r="177" spans="1:1">
      <c r="A177" s="56"/>
    </row>
    <row r="178" spans="1:1">
      <c r="A178" s="56"/>
    </row>
    <row r="179" spans="1:1">
      <c r="A179" s="56"/>
    </row>
    <row r="180" spans="1:1">
      <c r="A180" s="56"/>
    </row>
    <row r="181" spans="1:1">
      <c r="A181" s="56"/>
    </row>
    <row r="182" spans="1:1">
      <c r="A182" s="56"/>
    </row>
    <row r="183" spans="1:1">
      <c r="A183" s="56"/>
    </row>
    <row r="184" spans="1:1">
      <c r="A184" s="56"/>
    </row>
    <row r="185" spans="1:1">
      <c r="A185" s="56"/>
    </row>
    <row r="186" spans="1:1">
      <c r="A186" s="56"/>
    </row>
    <row r="187" spans="1:1">
      <c r="A187" s="56"/>
    </row>
    <row r="188" spans="1:1">
      <c r="A188" s="56"/>
    </row>
    <row r="189" spans="1:1">
      <c r="A189" s="56"/>
    </row>
    <row r="190" spans="1:1">
      <c r="A190" s="56"/>
    </row>
    <row r="191" spans="1:1">
      <c r="A191" s="56"/>
    </row>
    <row r="192" spans="1:1">
      <c r="A192" s="56"/>
    </row>
    <row r="193" spans="1:1">
      <c r="A193" s="56"/>
    </row>
    <row r="194" spans="1:1">
      <c r="A194" s="56"/>
    </row>
    <row r="195" spans="1:1">
      <c r="A195" s="56"/>
    </row>
    <row r="196" spans="1:1">
      <c r="A196" s="56"/>
    </row>
    <row r="197" spans="1:1">
      <c r="A197" s="56"/>
    </row>
    <row r="198" spans="1:1">
      <c r="A198" s="56"/>
    </row>
    <row r="199" spans="1:1">
      <c r="A199" s="56"/>
    </row>
    <row r="200" spans="1:1">
      <c r="A200" s="56"/>
    </row>
    <row r="201" spans="1:1">
      <c r="A201" s="56"/>
    </row>
    <row r="202" spans="1:1">
      <c r="A202" s="56"/>
    </row>
    <row r="203" spans="1:1">
      <c r="A203" s="56"/>
    </row>
    <row r="204" spans="1:1">
      <c r="A204" s="56"/>
    </row>
    <row r="205" spans="1:1">
      <c r="A205" s="56"/>
    </row>
    <row r="206" spans="1:1">
      <c r="A206" s="56"/>
    </row>
    <row r="207" spans="1:1">
      <c r="A207" s="56"/>
    </row>
    <row r="208" spans="1:1">
      <c r="A208" s="56"/>
    </row>
    <row r="209" spans="1:1">
      <c r="A209" s="56"/>
    </row>
    <row r="210" spans="1:1">
      <c r="A210" s="56"/>
    </row>
    <row r="211" spans="1:1">
      <c r="A211" s="56"/>
    </row>
    <row r="212" spans="1:1">
      <c r="A212" s="56"/>
    </row>
    <row r="213" spans="1:1">
      <c r="A213" s="56"/>
    </row>
    <row r="214" spans="1:1">
      <c r="A214" s="56"/>
    </row>
    <row r="215" spans="1:1">
      <c r="A215" s="56"/>
    </row>
    <row r="216" spans="1:1">
      <c r="A216" s="56"/>
    </row>
    <row r="217" spans="1:1">
      <c r="A217" s="56"/>
    </row>
    <row r="218" spans="1:1">
      <c r="A218" s="56"/>
    </row>
    <row r="219" spans="1:1">
      <c r="A219" s="56"/>
    </row>
    <row r="220" spans="1:1">
      <c r="A220" s="56"/>
    </row>
    <row r="221" spans="1:1">
      <c r="A221" s="56"/>
    </row>
    <row r="222" spans="1:1">
      <c r="A222" s="56"/>
    </row>
    <row r="223" spans="1:1">
      <c r="A223" s="56"/>
    </row>
    <row r="224" spans="1:1">
      <c r="A224" s="56"/>
    </row>
    <row r="225" spans="1:1">
      <c r="A225" s="56"/>
    </row>
    <row r="226" spans="1:1">
      <c r="A226" s="56"/>
    </row>
    <row r="227" spans="1:1">
      <c r="A227" s="56"/>
    </row>
    <row r="228" spans="1:1">
      <c r="A228" s="56"/>
    </row>
    <row r="229" spans="1:1">
      <c r="A229" s="56"/>
    </row>
    <row r="230" spans="1:1">
      <c r="A230" s="56"/>
    </row>
    <row r="231" spans="1:1">
      <c r="A231" s="56"/>
    </row>
    <row r="232" spans="1:1">
      <c r="A232" s="56"/>
    </row>
    <row r="233" spans="1:1">
      <c r="A233" s="56"/>
    </row>
    <row r="234" spans="1:1">
      <c r="A234" s="56"/>
    </row>
    <row r="235" spans="1:1">
      <c r="A235" s="56"/>
    </row>
    <row r="236" spans="1:1">
      <c r="A236" s="56"/>
    </row>
    <row r="237" spans="1:1">
      <c r="A237" s="56"/>
    </row>
    <row r="238" spans="1:1">
      <c r="A238" s="56"/>
    </row>
    <row r="239" spans="1:1">
      <c r="A239" s="56"/>
    </row>
    <row r="240" spans="1:1">
      <c r="A240" s="56"/>
    </row>
    <row r="241" spans="1:1">
      <c r="A241" s="56"/>
    </row>
    <row r="242" spans="1:1">
      <c r="A242" s="56"/>
    </row>
    <row r="243" spans="1:1">
      <c r="A243" s="56"/>
    </row>
    <row r="244" spans="1:1">
      <c r="A244" s="56"/>
    </row>
    <row r="245" spans="1:1">
      <c r="A245" s="56"/>
    </row>
  </sheetData>
  <sheetProtection algorithmName="SHA-512" hashValue="X4pUV3oPdGgDkuhKZxShCwW0HSE1rNM0nGiuY9AAmW9rW3673k8Ncqr3uoBffNINGDSxGHu2fDQenQj4THuYpQ==" saltValue="xlkav7oXvh3t+Y6CArsT4Q==" spinCount="100000" sheet="1" scenarios="1" formatColumns="0"/>
  <customSheetViews>
    <customSheetView guid="{F9AD76E4-BA12-48A8-B026-0F4EAD2A2C7C}" showPageBreaks="1" showGridLines="0" printArea="1" hiddenColumns="1" showRuler="0" topLeftCell="P1">
      <selection activeCell="V13" sqref="V13"/>
      <pageMargins left="0.2" right="0.25" top="0.47" bottom="0.56999999999999995" header="0.17" footer="0.2"/>
      <printOptions horizontalCentered="1"/>
      <pageSetup scale="65" orientation="landscape" r:id="rId1"/>
      <headerFooter alignWithMargins="0">
        <oddHeader>&amp;C&amp;"Times New Roman,Bold"&amp;16Milwaukee County Department of Health &amp; Human Services (DHHS)&amp;"Times New Roman,Regular"&amp;10
&amp;"Times New Roman,Bold"&amp;12Expense Report</oddHeader>
        <oddFooter>&amp;LMail to: Milwaukee County Department of Health &amp; Human Services
Attn: Fiscal Services
1220 West Vilet Street Suite 109, Milwaukee, WI 53205&amp;R&amp;"Times New Roman,Regular"&amp;8File: &amp;F
Worksheet: &amp;A
Printed: &amp;D
Form 162 Exp 6/08/05</oddFooter>
      </headerFooter>
    </customSheetView>
  </customSheetViews>
  <mergeCells count="13">
    <mergeCell ref="S8:T8"/>
    <mergeCell ref="B8:G8"/>
    <mergeCell ref="A58:G58"/>
    <mergeCell ref="B13:E13"/>
    <mergeCell ref="B53:C53"/>
    <mergeCell ref="S10:T10"/>
    <mergeCell ref="B14:E14"/>
    <mergeCell ref="Q5:R5"/>
    <mergeCell ref="B2:G2"/>
    <mergeCell ref="B4:G4"/>
    <mergeCell ref="B6:G6"/>
    <mergeCell ref="R4:T4"/>
    <mergeCell ref="R6:T6"/>
  </mergeCells>
  <phoneticPr fontId="0" type="noConversion"/>
  <pageMargins left="0.25" right="0.25" top="0.56000000000000005" bottom="0.32" header="0.2" footer="0.16"/>
  <pageSetup scale="65" orientation="landscape" r:id="rId2"/>
  <headerFooter alignWithMargins="0">
    <oddHeader>&amp;C&amp;"Times New Roman,Bold"&amp;16Milwaukee County Department of Health and Human Services (DHHS)&amp;"Arial,Regular"&amp;10
&amp;"Times New Roman,Bold"&amp;12Expenses and Revenue Report</oddHeader>
    <oddFooter>&amp;C&amp;A&amp;RRevised 1/20/22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9" r:id="rId5" name="Drop Down 5">
              <controlPr locked="0" defaultSize="0" autoLine="0" autoPict="0">
                <anchor moveWithCells="1">
                  <from>
                    <xdr:col>17</xdr:col>
                    <xdr:colOff>449580</xdr:colOff>
                    <xdr:row>1</xdr:row>
                    <xdr:rowOff>7620</xdr:rowOff>
                  </from>
                  <to>
                    <xdr:col>19</xdr:col>
                    <xdr:colOff>297180</xdr:colOff>
                    <xdr:row>1</xdr:row>
                    <xdr:rowOff>220980</xdr:rowOff>
                  </to>
                </anchor>
              </controlPr>
            </control>
          </mc:Choice>
        </mc:AlternateContent>
        <mc:AlternateContent xmlns:mc="http://schemas.openxmlformats.org/markup-compatibility/2006">
          <mc:Choice Requires="x14">
            <control shapeId="1056" r:id="rId6" name="Drop Down 32">
              <controlPr locked="0" defaultSize="0" autoLine="0" autoPict="0">
                <anchor moveWithCells="1">
                  <from>
                    <xdr:col>8</xdr:col>
                    <xdr:colOff>0</xdr:colOff>
                    <xdr:row>3</xdr:row>
                    <xdr:rowOff>0</xdr:rowOff>
                  </from>
                  <to>
                    <xdr:col>9</xdr:col>
                    <xdr:colOff>579120</xdr:colOff>
                    <xdr:row>4</xdr:row>
                    <xdr:rowOff>30480</xdr:rowOff>
                  </to>
                </anchor>
              </controlPr>
            </control>
          </mc:Choice>
        </mc:AlternateContent>
        <mc:AlternateContent xmlns:mc="http://schemas.openxmlformats.org/markup-compatibility/2006">
          <mc:Choice Requires="x14">
            <control shapeId="1059" r:id="rId7" name="Drop Down 35">
              <controlPr locked="0" defaultSize="0" autoLine="0" autoPict="0">
                <anchor moveWithCells="1">
                  <from>
                    <xdr:col>1</xdr:col>
                    <xdr:colOff>0</xdr:colOff>
                    <xdr:row>9</xdr:row>
                    <xdr:rowOff>60960</xdr:rowOff>
                  </from>
                  <to>
                    <xdr:col>2</xdr:col>
                    <xdr:colOff>533400</xdr:colOff>
                    <xdr:row>10</xdr:row>
                    <xdr:rowOff>30480</xdr:rowOff>
                  </to>
                </anchor>
              </controlPr>
            </control>
          </mc:Choice>
        </mc:AlternateContent>
        <mc:AlternateContent xmlns:mc="http://schemas.openxmlformats.org/markup-compatibility/2006">
          <mc:Choice Requires="x14">
            <control shapeId="1063" r:id="rId8" name="Drop Down 39">
              <controlPr locked="0" defaultSize="0" autoLine="0" autoPict="0">
                <anchor moveWithCells="1">
                  <from>
                    <xdr:col>6</xdr:col>
                    <xdr:colOff>60960</xdr:colOff>
                    <xdr:row>9</xdr:row>
                    <xdr:rowOff>60960</xdr:rowOff>
                  </from>
                  <to>
                    <xdr:col>7</xdr:col>
                    <xdr:colOff>480060</xdr:colOff>
                    <xdr:row>10</xdr:row>
                    <xdr:rowOff>30480</xdr:rowOff>
                  </to>
                </anchor>
              </controlPr>
            </control>
          </mc:Choice>
        </mc:AlternateContent>
        <mc:AlternateContent xmlns:mc="http://schemas.openxmlformats.org/markup-compatibility/2006">
          <mc:Choice Requires="x14">
            <control shapeId="1065" r:id="rId9" name="Drop Down 41">
              <controlPr locked="0" defaultSize="0" autoLine="0" autoPict="0">
                <anchor moveWithCells="1">
                  <from>
                    <xdr:col>6</xdr:col>
                    <xdr:colOff>0</xdr:colOff>
                    <xdr:row>13</xdr:row>
                    <xdr:rowOff>0</xdr:rowOff>
                  </from>
                  <to>
                    <xdr:col>7</xdr:col>
                    <xdr:colOff>7620</xdr:colOff>
                    <xdr:row>14</xdr:row>
                    <xdr:rowOff>0</xdr:rowOff>
                  </to>
                </anchor>
              </controlPr>
            </control>
          </mc:Choice>
        </mc:AlternateContent>
        <mc:AlternateContent xmlns:mc="http://schemas.openxmlformats.org/markup-compatibility/2006">
          <mc:Choice Requires="x14">
            <control shapeId="1067" r:id="rId10" name="Drop Down 43">
              <controlPr locked="0" defaultSize="0" autoLine="0" autoPict="0">
                <anchor moveWithCells="1">
                  <from>
                    <xdr:col>7</xdr:col>
                    <xdr:colOff>0</xdr:colOff>
                    <xdr:row>13</xdr:row>
                    <xdr:rowOff>0</xdr:rowOff>
                  </from>
                  <to>
                    <xdr:col>8</xdr:col>
                    <xdr:colOff>22860</xdr:colOff>
                    <xdr:row>14</xdr:row>
                    <xdr:rowOff>0</xdr:rowOff>
                  </to>
                </anchor>
              </controlPr>
            </control>
          </mc:Choice>
        </mc:AlternateContent>
        <mc:AlternateContent xmlns:mc="http://schemas.openxmlformats.org/markup-compatibility/2006">
          <mc:Choice Requires="x14">
            <control shapeId="1068" r:id="rId11" name="Drop Down 44">
              <controlPr locked="0" defaultSize="0" autoLine="0" autoPict="0">
                <anchor moveWithCells="1">
                  <from>
                    <xdr:col>8</xdr:col>
                    <xdr:colOff>7620</xdr:colOff>
                    <xdr:row>13</xdr:row>
                    <xdr:rowOff>7620</xdr:rowOff>
                  </from>
                  <to>
                    <xdr:col>9</xdr:col>
                    <xdr:colOff>30480</xdr:colOff>
                    <xdr:row>14</xdr:row>
                    <xdr:rowOff>7620</xdr:rowOff>
                  </to>
                </anchor>
              </controlPr>
            </control>
          </mc:Choice>
        </mc:AlternateContent>
        <mc:AlternateContent xmlns:mc="http://schemas.openxmlformats.org/markup-compatibility/2006">
          <mc:Choice Requires="x14">
            <control shapeId="1069" r:id="rId12" name="Drop Down 45">
              <controlPr locked="0" defaultSize="0" autoLine="0" autoPict="0">
                <anchor moveWithCells="1">
                  <from>
                    <xdr:col>9</xdr:col>
                    <xdr:colOff>7620</xdr:colOff>
                    <xdr:row>13</xdr:row>
                    <xdr:rowOff>7620</xdr:rowOff>
                  </from>
                  <to>
                    <xdr:col>10</xdr:col>
                    <xdr:colOff>30480</xdr:colOff>
                    <xdr:row>14</xdr:row>
                    <xdr:rowOff>7620</xdr:rowOff>
                  </to>
                </anchor>
              </controlPr>
            </control>
          </mc:Choice>
        </mc:AlternateContent>
        <mc:AlternateContent xmlns:mc="http://schemas.openxmlformats.org/markup-compatibility/2006">
          <mc:Choice Requires="x14">
            <control shapeId="1070" r:id="rId13" name="Drop Down 46">
              <controlPr locked="0" defaultSize="0" autoLine="0" autoPict="0">
                <anchor moveWithCells="1">
                  <from>
                    <xdr:col>10</xdr:col>
                    <xdr:colOff>7620</xdr:colOff>
                    <xdr:row>13</xdr:row>
                    <xdr:rowOff>0</xdr:rowOff>
                  </from>
                  <to>
                    <xdr:col>11</xdr:col>
                    <xdr:colOff>22860</xdr:colOff>
                    <xdr:row>14</xdr:row>
                    <xdr:rowOff>0</xdr:rowOff>
                  </to>
                </anchor>
              </controlPr>
            </control>
          </mc:Choice>
        </mc:AlternateContent>
        <mc:AlternateContent xmlns:mc="http://schemas.openxmlformats.org/markup-compatibility/2006">
          <mc:Choice Requires="x14">
            <control shapeId="1071" r:id="rId14" name="Drop Down 47">
              <controlPr locked="0" defaultSize="0" autoLine="0" autoPict="0">
                <anchor moveWithCells="1">
                  <from>
                    <xdr:col>11</xdr:col>
                    <xdr:colOff>685800</xdr:colOff>
                    <xdr:row>13</xdr:row>
                    <xdr:rowOff>7620</xdr:rowOff>
                  </from>
                  <to>
                    <xdr:col>12</xdr:col>
                    <xdr:colOff>723900</xdr:colOff>
                    <xdr:row>14</xdr:row>
                    <xdr:rowOff>7620</xdr:rowOff>
                  </to>
                </anchor>
              </controlPr>
            </control>
          </mc:Choice>
        </mc:AlternateContent>
        <mc:AlternateContent xmlns:mc="http://schemas.openxmlformats.org/markup-compatibility/2006">
          <mc:Choice Requires="x14">
            <control shapeId="1072" r:id="rId15" name="Drop Down 48">
              <controlPr locked="0" defaultSize="0" autoLine="0" autoPict="0">
                <anchor moveWithCells="1">
                  <from>
                    <xdr:col>10</xdr:col>
                    <xdr:colOff>655320</xdr:colOff>
                    <xdr:row>13</xdr:row>
                    <xdr:rowOff>7620</xdr:rowOff>
                  </from>
                  <to>
                    <xdr:col>12</xdr:col>
                    <xdr:colOff>7620</xdr:colOff>
                    <xdr:row>14</xdr:row>
                    <xdr:rowOff>7620</xdr:rowOff>
                  </to>
                </anchor>
              </controlPr>
            </control>
          </mc:Choice>
        </mc:AlternateContent>
        <mc:AlternateContent xmlns:mc="http://schemas.openxmlformats.org/markup-compatibility/2006">
          <mc:Choice Requires="x14">
            <control shapeId="1073" r:id="rId16" name="Drop Down 49">
              <controlPr locked="0" defaultSize="0" autoLine="0" autoPict="0">
                <anchor moveWithCells="1">
                  <from>
                    <xdr:col>13</xdr:col>
                    <xdr:colOff>0</xdr:colOff>
                    <xdr:row>13</xdr:row>
                    <xdr:rowOff>0</xdr:rowOff>
                  </from>
                  <to>
                    <xdr:col>13</xdr:col>
                    <xdr:colOff>746760</xdr:colOff>
                    <xdr:row>14</xdr:row>
                    <xdr:rowOff>0</xdr:rowOff>
                  </to>
                </anchor>
              </controlPr>
            </control>
          </mc:Choice>
        </mc:AlternateContent>
        <mc:AlternateContent xmlns:mc="http://schemas.openxmlformats.org/markup-compatibility/2006">
          <mc:Choice Requires="x14">
            <control shapeId="1074" r:id="rId17" name="Drop Down 50">
              <controlPr locked="0" defaultSize="0" autoLine="0" autoPict="0">
                <anchor moveWithCells="1">
                  <from>
                    <xdr:col>14</xdr:col>
                    <xdr:colOff>0</xdr:colOff>
                    <xdr:row>13</xdr:row>
                    <xdr:rowOff>0</xdr:rowOff>
                  </from>
                  <to>
                    <xdr:col>15</xdr:col>
                    <xdr:colOff>38100</xdr:colOff>
                    <xdr:row>14</xdr:row>
                    <xdr:rowOff>0</xdr:rowOff>
                  </to>
                </anchor>
              </controlPr>
            </control>
          </mc:Choice>
        </mc:AlternateContent>
        <mc:AlternateContent xmlns:mc="http://schemas.openxmlformats.org/markup-compatibility/2006">
          <mc:Choice Requires="x14">
            <control shapeId="1075" r:id="rId18" name="Drop Down 51">
              <controlPr locked="0" defaultSize="0" autoLine="0" autoPict="0">
                <anchor moveWithCells="1">
                  <from>
                    <xdr:col>15</xdr:col>
                    <xdr:colOff>0</xdr:colOff>
                    <xdr:row>13</xdr:row>
                    <xdr:rowOff>0</xdr:rowOff>
                  </from>
                  <to>
                    <xdr:col>15</xdr:col>
                    <xdr:colOff>739140</xdr:colOff>
                    <xdr:row>14</xdr:row>
                    <xdr:rowOff>0</xdr:rowOff>
                  </to>
                </anchor>
              </controlPr>
            </control>
          </mc:Choice>
        </mc:AlternateContent>
        <mc:AlternateContent xmlns:mc="http://schemas.openxmlformats.org/markup-compatibility/2006">
          <mc:Choice Requires="x14">
            <control shapeId="1076" r:id="rId19" name="Drop Down 52">
              <controlPr locked="0" defaultSize="0" autoLine="0" autoPict="0">
                <anchor moveWithCells="1">
                  <from>
                    <xdr:col>16</xdr:col>
                    <xdr:colOff>0</xdr:colOff>
                    <xdr:row>13</xdr:row>
                    <xdr:rowOff>0</xdr:rowOff>
                  </from>
                  <to>
                    <xdr:col>17</xdr:col>
                    <xdr:colOff>106680</xdr:colOff>
                    <xdr:row>14</xdr:row>
                    <xdr:rowOff>22860</xdr:rowOff>
                  </to>
                </anchor>
              </controlPr>
            </control>
          </mc:Choice>
        </mc:AlternateContent>
        <mc:AlternateContent xmlns:mc="http://schemas.openxmlformats.org/markup-compatibility/2006">
          <mc:Choice Requires="x14">
            <control shapeId="1077" r:id="rId20" name="Drop Down 53">
              <controlPr locked="0" defaultSize="0" autoLine="0" autoPict="0">
                <anchor moveWithCells="1">
                  <from>
                    <xdr:col>17</xdr:col>
                    <xdr:colOff>0</xdr:colOff>
                    <xdr:row>13</xdr:row>
                    <xdr:rowOff>0</xdr:rowOff>
                  </from>
                  <to>
                    <xdr:col>17</xdr:col>
                    <xdr:colOff>746760</xdr:colOff>
                    <xdr:row>14</xdr:row>
                    <xdr:rowOff>0</xdr:rowOff>
                  </to>
                </anchor>
              </controlPr>
            </control>
          </mc:Choice>
        </mc:AlternateContent>
        <mc:AlternateContent xmlns:mc="http://schemas.openxmlformats.org/markup-compatibility/2006">
          <mc:Choice Requires="x14">
            <control shapeId="1078" r:id="rId21" name="Drop Down 54">
              <controlPr locked="0" defaultSize="0" autoLine="0" autoPict="0">
                <anchor moveWithCells="1">
                  <from>
                    <xdr:col>18</xdr:col>
                    <xdr:colOff>0</xdr:colOff>
                    <xdr:row>13</xdr:row>
                    <xdr:rowOff>0</xdr:rowOff>
                  </from>
                  <to>
                    <xdr:col>18</xdr:col>
                    <xdr:colOff>746760</xdr:colOff>
                    <xdr:row>14</xdr:row>
                    <xdr:rowOff>0</xdr:rowOff>
                  </to>
                </anchor>
              </controlPr>
            </control>
          </mc:Choice>
        </mc:AlternateContent>
        <mc:AlternateContent xmlns:mc="http://schemas.openxmlformats.org/markup-compatibility/2006">
          <mc:Choice Requires="x14">
            <control shapeId="1079" r:id="rId22" name="Drop Down 55">
              <controlPr locked="0" defaultSize="0" autoLine="0" autoPict="0">
                <anchor moveWithCells="1">
                  <from>
                    <xdr:col>2</xdr:col>
                    <xdr:colOff>632460</xdr:colOff>
                    <xdr:row>9</xdr:row>
                    <xdr:rowOff>60960</xdr:rowOff>
                  </from>
                  <to>
                    <xdr:col>4</xdr:col>
                    <xdr:colOff>327660</xdr:colOff>
                    <xdr:row>10</xdr:row>
                    <xdr:rowOff>30480</xdr:rowOff>
                  </to>
                </anchor>
              </controlPr>
            </control>
          </mc:Choice>
        </mc:AlternateContent>
        <mc:AlternateContent xmlns:mc="http://schemas.openxmlformats.org/markup-compatibility/2006">
          <mc:Choice Requires="x14">
            <control shapeId="1080" r:id="rId23" name="Drop Down 56">
              <controlPr locked="0" defaultSize="0" autoLine="0" autoPict="0">
                <anchor moveWithCells="1">
                  <from>
                    <xdr:col>20</xdr:col>
                    <xdr:colOff>0</xdr:colOff>
                    <xdr:row>13</xdr:row>
                    <xdr:rowOff>0</xdr:rowOff>
                  </from>
                  <to>
                    <xdr:col>20</xdr:col>
                    <xdr:colOff>746760</xdr:colOff>
                    <xdr:row>14</xdr:row>
                    <xdr:rowOff>0</xdr:rowOff>
                  </to>
                </anchor>
              </controlPr>
            </control>
          </mc:Choice>
        </mc:AlternateContent>
        <mc:AlternateContent xmlns:mc="http://schemas.openxmlformats.org/markup-compatibility/2006">
          <mc:Choice Requires="x14">
            <control shapeId="1738" r:id="rId24" name="Drop Down 714">
              <controlPr locked="0" defaultSize="0" autoLine="0" autoPict="0">
                <anchor moveWithCells="1">
                  <from>
                    <xdr:col>1</xdr:col>
                    <xdr:colOff>7620</xdr:colOff>
                    <xdr:row>3</xdr:row>
                    <xdr:rowOff>144780</xdr:rowOff>
                  </from>
                  <to>
                    <xdr:col>1</xdr:col>
                    <xdr:colOff>495300</xdr:colOff>
                    <xdr:row>4</xdr:row>
                    <xdr:rowOff>152400</xdr:rowOff>
                  </to>
                </anchor>
              </controlPr>
            </control>
          </mc:Choice>
        </mc:AlternateContent>
        <mc:AlternateContent xmlns:mc="http://schemas.openxmlformats.org/markup-compatibility/2006">
          <mc:Choice Requires="x14">
            <control shapeId="1739" r:id="rId25" name="Drop Down 715">
              <controlPr defaultSize="0" autoLine="0" autoPict="0">
                <anchor moveWithCells="1">
                  <from>
                    <xdr:col>1</xdr:col>
                    <xdr:colOff>502920</xdr:colOff>
                    <xdr:row>3</xdr:row>
                    <xdr:rowOff>144780</xdr:rowOff>
                  </from>
                  <to>
                    <xdr:col>7</xdr:col>
                    <xdr:colOff>228600</xdr:colOff>
                    <xdr:row>4</xdr:row>
                    <xdr:rowOff>144780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T50"/>
  <sheetViews>
    <sheetView showGridLines="0" topLeftCell="A9" workbookViewId="0">
      <pane xSplit="4" ySplit="2" topLeftCell="E31" activePane="bottomRight" state="frozen"/>
      <selection activeCell="H13" sqref="H13"/>
      <selection pane="topRight" activeCell="H13" sqref="H13"/>
      <selection pane="bottomLeft" activeCell="H13" sqref="H13"/>
      <selection pane="bottomRight" activeCell="J52" sqref="J52"/>
    </sheetView>
  </sheetViews>
  <sheetFormatPr defaultColWidth="8.88671875" defaultRowHeight="13.2"/>
  <cols>
    <col min="1" max="1" width="8.109375" style="19" customWidth="1"/>
    <col min="2" max="2" width="42" style="19" customWidth="1"/>
    <col min="3" max="3" width="0.88671875" style="19" hidden="1" customWidth="1"/>
    <col min="4" max="4" width="4" style="19" hidden="1" customWidth="1"/>
    <col min="5" max="5" width="9.109375" style="19" customWidth="1"/>
    <col min="6" max="17" width="9.5546875" style="19" customWidth="1"/>
    <col min="18" max="18" width="10.6640625" style="19" customWidth="1"/>
    <col min="19" max="19" width="10.88671875" style="19" customWidth="1"/>
    <col min="20" max="20" width="12.88671875" style="19" hidden="1" customWidth="1"/>
    <col min="21" max="16384" width="8.88671875" style="19"/>
  </cols>
  <sheetData>
    <row r="1" spans="1:20" ht="21" customHeight="1"/>
    <row r="2" spans="1:20" s="23" customFormat="1" ht="18" customHeight="1">
      <c r="A2" s="20" t="s">
        <v>0</v>
      </c>
      <c r="B2" s="83" t="str">
        <f>IF(Exp!B2=0," ",Exp!B2)</f>
        <v xml:space="preserve"> </v>
      </c>
      <c r="C2" s="21"/>
      <c r="D2" s="21"/>
      <c r="E2" s="21"/>
      <c r="F2" s="21"/>
      <c r="G2" s="21"/>
      <c r="H2" s="21"/>
      <c r="I2" s="21"/>
      <c r="J2" s="21"/>
      <c r="K2" s="21"/>
      <c r="L2" s="21"/>
      <c r="M2" s="21"/>
      <c r="N2" s="21"/>
      <c r="O2" s="21"/>
      <c r="Q2" s="84" t="s">
        <v>1</v>
      </c>
      <c r="R2" s="527" t="str">
        <f>VLOOKUP(Exp!Y73,Exp!Y60:Z72,2)</f>
        <v>January</v>
      </c>
      <c r="S2" s="527"/>
      <c r="T2" s="20"/>
    </row>
    <row r="3" spans="1:20" s="23" customFormat="1" ht="15.6">
      <c r="A3" s="20"/>
      <c r="B3" s="26"/>
      <c r="C3" s="26"/>
      <c r="D3" s="26"/>
      <c r="E3" s="26"/>
      <c r="F3" s="26"/>
      <c r="G3" s="26"/>
      <c r="H3" s="26"/>
      <c r="I3" s="26"/>
      <c r="J3" s="26"/>
      <c r="K3" s="26"/>
      <c r="L3" s="26"/>
      <c r="M3" s="26"/>
      <c r="N3" s="26"/>
      <c r="O3" s="26"/>
      <c r="P3" s="26"/>
      <c r="Q3" s="20"/>
      <c r="T3" s="20"/>
    </row>
    <row r="4" spans="1:20" s="23" customFormat="1" ht="15.6">
      <c r="A4" s="20" t="s">
        <v>2</v>
      </c>
      <c r="B4" s="83" t="str">
        <f>IF(Exp!B4=0," ",Exp!B4)</f>
        <v xml:space="preserve"> </v>
      </c>
      <c r="C4" s="21"/>
      <c r="D4" s="21"/>
      <c r="E4" s="27" t="s">
        <v>213</v>
      </c>
      <c r="F4" s="85" t="str">
        <f>VLOOKUP(Exp!AB66,Exp!AA60:AB63,2)</f>
        <v>CYFS</v>
      </c>
      <c r="G4" s="86"/>
      <c r="H4" s="21"/>
      <c r="I4" s="21"/>
      <c r="J4" s="21"/>
      <c r="K4" s="21"/>
      <c r="L4" s="21"/>
      <c r="M4" s="21"/>
      <c r="N4" s="21"/>
      <c r="O4" s="21"/>
      <c r="P4" s="526" t="s">
        <v>3</v>
      </c>
      <c r="Q4" s="526"/>
      <c r="R4" s="528" t="str">
        <f>IF(Exp!R4=0," ",Exp!R4)</f>
        <v xml:space="preserve"> </v>
      </c>
      <c r="S4" s="528"/>
      <c r="T4" s="20"/>
    </row>
    <row r="5" spans="1:20" s="23" customFormat="1" ht="15.6">
      <c r="A5" s="20"/>
      <c r="B5" s="26"/>
      <c r="C5" s="26"/>
      <c r="D5" s="26"/>
      <c r="E5" s="26"/>
      <c r="F5" s="26"/>
      <c r="G5" s="26"/>
      <c r="H5" s="26"/>
      <c r="I5" s="26"/>
      <c r="J5" s="26"/>
      <c r="K5" s="26"/>
      <c r="L5" s="26"/>
      <c r="M5" s="26"/>
      <c r="N5" s="26"/>
      <c r="O5" s="26"/>
      <c r="P5" s="26"/>
      <c r="R5" s="20" t="s">
        <v>4</v>
      </c>
    </row>
    <row r="6" spans="1:20" s="23" customFormat="1" ht="15.6">
      <c r="A6" s="20" t="s">
        <v>5</v>
      </c>
      <c r="B6" s="83" t="str">
        <f>IF(Exp!B6=0," ",Exp!B6)</f>
        <v>Early Intervention - Birth to Three</v>
      </c>
      <c r="C6" s="21"/>
      <c r="D6" s="21"/>
      <c r="E6" s="21"/>
      <c r="F6" s="21"/>
      <c r="G6" s="21"/>
      <c r="H6" s="21"/>
      <c r="I6" s="21"/>
      <c r="J6" s="21"/>
      <c r="K6" s="21"/>
      <c r="L6" s="21"/>
      <c r="M6" s="21"/>
      <c r="N6" s="21"/>
      <c r="O6" s="21"/>
      <c r="P6" s="21"/>
      <c r="Q6" s="20" t="s">
        <v>96</v>
      </c>
      <c r="R6" s="528" t="str">
        <f>IF(Exp!R6=0," ",Exp!R6)</f>
        <v>email</v>
      </c>
      <c r="S6" s="528"/>
      <c r="T6" s="20"/>
    </row>
    <row r="7" spans="1:20" s="23" customFormat="1" ht="15.6">
      <c r="A7" s="20"/>
      <c r="B7" s="26"/>
      <c r="C7" s="26"/>
      <c r="D7" s="26"/>
      <c r="E7" s="26"/>
      <c r="F7" s="26"/>
      <c r="G7" s="26"/>
      <c r="H7" s="26"/>
      <c r="I7" s="26"/>
      <c r="J7" s="26"/>
      <c r="K7" s="26"/>
      <c r="L7" s="26"/>
      <c r="M7" s="26"/>
      <c r="N7" s="26"/>
      <c r="O7" s="26"/>
      <c r="P7" s="26"/>
      <c r="Q7" s="32"/>
      <c r="T7" s="32"/>
    </row>
    <row r="8" spans="1:20" s="23" customFormat="1" ht="15.6">
      <c r="A8" s="20" t="s">
        <v>6</v>
      </c>
      <c r="B8" s="83" t="str">
        <f>IF(Exp!B8=0," ",Exp!B8)</f>
        <v xml:space="preserve"> </v>
      </c>
      <c r="C8" s="21"/>
      <c r="D8" s="21"/>
      <c r="E8" s="21"/>
      <c r="F8" s="21"/>
      <c r="G8" s="21"/>
      <c r="H8" s="21"/>
      <c r="I8" s="21"/>
      <c r="J8" s="21"/>
      <c r="K8" s="21"/>
      <c r="L8" s="21"/>
      <c r="M8" s="21"/>
      <c r="N8" s="21"/>
      <c r="O8" s="21"/>
      <c r="P8" s="21"/>
      <c r="Q8" s="526" t="s">
        <v>7</v>
      </c>
      <c r="R8" s="526"/>
      <c r="S8" s="87" t="str">
        <f>IF(Exp!S8=0," ",Exp!S8)</f>
        <v xml:space="preserve"> </v>
      </c>
      <c r="T8" s="32"/>
    </row>
    <row r="9" spans="1:20" ht="15.6">
      <c r="E9" s="493">
        <f>Exp!I2</f>
        <v>2026</v>
      </c>
      <c r="T9" s="88"/>
    </row>
    <row r="10" spans="1:20" ht="39.75" customHeight="1">
      <c r="A10" s="89" t="s">
        <v>8</v>
      </c>
      <c r="B10" s="90" t="s">
        <v>9</v>
      </c>
      <c r="C10" s="91"/>
      <c r="D10" s="40">
        <v>1</v>
      </c>
      <c r="E10" s="489" t="str">
        <f>CONCATENATE( Exp!$X$60, "  ", "Revenue")</f>
        <v>January  Revenue</v>
      </c>
      <c r="F10" s="489" t="str">
        <f>CONCATENATE( Exp!$X$61, "  ", "Revenue")</f>
        <v>February  Revenue</v>
      </c>
      <c r="G10" s="489" t="str">
        <f>CONCATENATE( Exp!$X$62, "  ", "Revenue")</f>
        <v>March  Revenue</v>
      </c>
      <c r="H10" s="489" t="str">
        <f>CONCATENATE( Exp!$X$63, "  ", "Revenue")</f>
        <v>April  Revenue</v>
      </c>
      <c r="I10" s="489" t="str">
        <f>CONCATENATE( Exp!$X$64, "  ", "Revenue")</f>
        <v>May  Revenue</v>
      </c>
      <c r="J10" s="489" t="str">
        <f>CONCATENATE( Exp!$X$65, "  ", "Revenue")</f>
        <v>June  Revenue</v>
      </c>
      <c r="K10" s="489" t="str">
        <f>CONCATENATE( Exp!$X$66, "  ", "Revenue")</f>
        <v>July  Revenue</v>
      </c>
      <c r="L10" s="489" t="str">
        <f>CONCATENATE( Exp!$X$67, "  ", "Revenue")</f>
        <v>August  Revenue</v>
      </c>
      <c r="M10" s="489" t="str">
        <f>CONCATENATE( Exp!$X$68, "  ", "Revenue")</f>
        <v>September  Revenue</v>
      </c>
      <c r="N10" s="489" t="str">
        <f>CONCATENATE( Exp!$X$69, "  ", "Revenue")</f>
        <v>October  Revenue</v>
      </c>
      <c r="O10" s="489" t="str">
        <f>CONCATENATE( Exp!$X$70, "  ", "Revenue")</f>
        <v>November  Revenue</v>
      </c>
      <c r="P10" s="489" t="str">
        <f>CONCATENATE( Exp!$X$71, "  ", "Revenue")</f>
        <v>December  Revenue</v>
      </c>
      <c r="Q10" s="315" t="s">
        <v>99</v>
      </c>
      <c r="R10" s="92" t="s">
        <v>10</v>
      </c>
      <c r="S10" s="92" t="s">
        <v>69</v>
      </c>
      <c r="T10" s="92" t="str">
        <f>VLOOKUP(D10,$D$10:$Q$10,Exp!$Y$73+1)</f>
        <v>January  Revenue</v>
      </c>
    </row>
    <row r="11" spans="1:20">
      <c r="A11" s="54"/>
      <c r="B11" s="93"/>
      <c r="C11" s="94"/>
      <c r="D11" s="94"/>
      <c r="E11" s="54"/>
      <c r="F11" s="54"/>
      <c r="G11" s="54"/>
      <c r="H11" s="54"/>
      <c r="I11" s="54"/>
      <c r="J11" s="54"/>
      <c r="K11" s="54"/>
      <c r="L11" s="54"/>
      <c r="M11" s="54"/>
      <c r="N11" s="54"/>
      <c r="O11" s="54"/>
      <c r="P11" s="54"/>
      <c r="Q11" s="316"/>
      <c r="R11" s="46" t="s">
        <v>13</v>
      </c>
      <c r="S11" s="46" t="s">
        <v>13</v>
      </c>
      <c r="T11" s="46" t="s">
        <v>13</v>
      </c>
    </row>
    <row r="12" spans="1:20" ht="15.6">
      <c r="A12" s="48" t="s">
        <v>11</v>
      </c>
      <c r="B12" s="42" t="s">
        <v>311</v>
      </c>
      <c r="C12" s="40"/>
      <c r="D12" s="40">
        <v>1</v>
      </c>
      <c r="E12" s="7">
        <v>0</v>
      </c>
      <c r="F12" s="7">
        <v>0</v>
      </c>
      <c r="G12" s="7">
        <v>0</v>
      </c>
      <c r="H12" s="7">
        <v>0</v>
      </c>
      <c r="I12" s="7">
        <v>0</v>
      </c>
      <c r="J12" s="7">
        <v>0</v>
      </c>
      <c r="K12" s="7">
        <v>0</v>
      </c>
      <c r="L12" s="7">
        <v>0</v>
      </c>
      <c r="M12" s="7">
        <v>0</v>
      </c>
      <c r="N12" s="7">
        <v>0</v>
      </c>
      <c r="O12" s="7">
        <v>0</v>
      </c>
      <c r="P12" s="7">
        <v>0</v>
      </c>
      <c r="Q12" s="317">
        <v>0</v>
      </c>
      <c r="R12" s="163">
        <f>SUM(E12:Q12)</f>
        <v>0</v>
      </c>
      <c r="S12" s="7">
        <v>0</v>
      </c>
      <c r="T12" s="6">
        <f>VLOOKUP(D12,$D$12:$Q$34,Exp!$Y$73+1)</f>
        <v>0</v>
      </c>
    </row>
    <row r="13" spans="1:20" ht="15.6">
      <c r="A13" s="48">
        <v>4100</v>
      </c>
      <c r="B13" s="42" t="s">
        <v>14</v>
      </c>
      <c r="C13" s="40"/>
      <c r="D13" s="40">
        <v>2</v>
      </c>
      <c r="E13" s="7">
        <v>0</v>
      </c>
      <c r="F13" s="7">
        <v>0</v>
      </c>
      <c r="G13" s="7">
        <v>0</v>
      </c>
      <c r="H13" s="7">
        <v>0</v>
      </c>
      <c r="I13" s="7">
        <v>0</v>
      </c>
      <c r="J13" s="7">
        <v>0</v>
      </c>
      <c r="K13" s="7">
        <v>0</v>
      </c>
      <c r="L13" s="7">
        <v>0</v>
      </c>
      <c r="M13" s="7">
        <v>0</v>
      </c>
      <c r="N13" s="7">
        <v>0</v>
      </c>
      <c r="O13" s="7">
        <v>0</v>
      </c>
      <c r="P13" s="7">
        <v>0</v>
      </c>
      <c r="Q13" s="317">
        <v>0</v>
      </c>
      <c r="R13" s="163">
        <f t="shared" ref="R13:R39" si="0">SUM(E13:Q13)</f>
        <v>0</v>
      </c>
      <c r="S13" s="7">
        <v>0</v>
      </c>
      <c r="T13" s="6">
        <f>VLOOKUP(D13,$D$12:$Q$34,Exp!$Y$73+1)</f>
        <v>0</v>
      </c>
    </row>
    <row r="14" spans="1:20" ht="15.6">
      <c r="A14" s="48">
        <v>4600</v>
      </c>
      <c r="B14" s="42" t="s">
        <v>215</v>
      </c>
      <c r="C14" s="40"/>
      <c r="D14" s="40">
        <v>3</v>
      </c>
      <c r="E14" s="7">
        <v>0</v>
      </c>
      <c r="F14" s="7">
        <v>0</v>
      </c>
      <c r="G14" s="7">
        <v>0</v>
      </c>
      <c r="H14" s="7">
        <v>0</v>
      </c>
      <c r="I14" s="7">
        <v>0</v>
      </c>
      <c r="J14" s="7">
        <v>0</v>
      </c>
      <c r="K14" s="7">
        <v>0</v>
      </c>
      <c r="L14" s="7">
        <v>0</v>
      </c>
      <c r="M14" s="7">
        <v>0</v>
      </c>
      <c r="N14" s="7">
        <v>0</v>
      </c>
      <c r="O14" s="7">
        <v>0</v>
      </c>
      <c r="P14" s="7">
        <v>0</v>
      </c>
      <c r="Q14" s="317">
        <v>0</v>
      </c>
      <c r="R14" s="163">
        <f t="shared" si="0"/>
        <v>0</v>
      </c>
      <c r="S14" s="7">
        <v>0</v>
      </c>
      <c r="T14" s="6">
        <f>VLOOKUP(D14,$D$12:$Q$34,Exp!$Y$73+1)</f>
        <v>0</v>
      </c>
    </row>
    <row r="15" spans="1:20" ht="15.6">
      <c r="A15" s="277">
        <v>4700</v>
      </c>
      <c r="B15" s="42" t="s">
        <v>305</v>
      </c>
      <c r="C15" s="40"/>
      <c r="D15" s="40">
        <v>4</v>
      </c>
      <c r="E15" s="7">
        <v>0</v>
      </c>
      <c r="F15" s="7">
        <v>0</v>
      </c>
      <c r="G15" s="7">
        <v>0</v>
      </c>
      <c r="H15" s="7">
        <v>0</v>
      </c>
      <c r="I15" s="7">
        <v>0</v>
      </c>
      <c r="J15" s="7">
        <v>0</v>
      </c>
      <c r="K15" s="7">
        <v>0</v>
      </c>
      <c r="L15" s="7">
        <v>0</v>
      </c>
      <c r="M15" s="7">
        <v>0</v>
      </c>
      <c r="N15" s="7">
        <v>0</v>
      </c>
      <c r="O15" s="7">
        <v>0</v>
      </c>
      <c r="P15" s="7">
        <v>0</v>
      </c>
      <c r="Q15" s="317">
        <v>0</v>
      </c>
      <c r="R15" s="163">
        <f t="shared" si="0"/>
        <v>0</v>
      </c>
      <c r="S15" s="7">
        <v>0</v>
      </c>
      <c r="T15" s="6">
        <f>VLOOKUP(D15,$D$12:$Q$34,Exp!$Y$73+1)</f>
        <v>0</v>
      </c>
    </row>
    <row r="16" spans="1:20" ht="15.6">
      <c r="A16" s="277" t="s">
        <v>15</v>
      </c>
      <c r="B16" s="42" t="s">
        <v>16</v>
      </c>
      <c r="C16" s="40"/>
      <c r="D16" s="40">
        <v>5</v>
      </c>
      <c r="E16" s="7">
        <v>0</v>
      </c>
      <c r="F16" s="7">
        <v>0</v>
      </c>
      <c r="G16" s="7">
        <v>0</v>
      </c>
      <c r="H16" s="7">
        <v>0</v>
      </c>
      <c r="I16" s="7">
        <v>0</v>
      </c>
      <c r="J16" s="7">
        <v>0</v>
      </c>
      <c r="K16" s="7">
        <v>0</v>
      </c>
      <c r="L16" s="7">
        <v>0</v>
      </c>
      <c r="M16" s="7">
        <v>0</v>
      </c>
      <c r="N16" s="7">
        <v>0</v>
      </c>
      <c r="O16" s="7">
        <v>0</v>
      </c>
      <c r="P16" s="7">
        <v>0</v>
      </c>
      <c r="Q16" s="317">
        <v>0</v>
      </c>
      <c r="R16" s="163">
        <f t="shared" si="0"/>
        <v>0</v>
      </c>
      <c r="S16" s="7">
        <v>0</v>
      </c>
      <c r="T16" s="6">
        <f>VLOOKUP(D16,$D$12:$Q$34,Exp!$Y$73+1)</f>
        <v>0</v>
      </c>
    </row>
    <row r="17" spans="1:20" ht="15.6">
      <c r="A17" s="48">
        <v>5114</v>
      </c>
      <c r="B17" s="42" t="s">
        <v>17</v>
      </c>
      <c r="C17" s="40"/>
      <c r="D17" s="40">
        <v>6</v>
      </c>
      <c r="E17" s="7">
        <v>0</v>
      </c>
      <c r="F17" s="7">
        <v>0</v>
      </c>
      <c r="G17" s="7">
        <v>0</v>
      </c>
      <c r="H17" s="7">
        <v>0</v>
      </c>
      <c r="I17" s="7">
        <v>0</v>
      </c>
      <c r="J17" s="7">
        <v>0</v>
      </c>
      <c r="K17" s="7">
        <v>0</v>
      </c>
      <c r="L17" s="7">
        <v>0</v>
      </c>
      <c r="M17" s="7">
        <v>0</v>
      </c>
      <c r="N17" s="7">
        <v>0</v>
      </c>
      <c r="O17" s="7">
        <v>0</v>
      </c>
      <c r="P17" s="7">
        <v>0</v>
      </c>
      <c r="Q17" s="317">
        <v>0</v>
      </c>
      <c r="R17" s="163">
        <f t="shared" si="0"/>
        <v>0</v>
      </c>
      <c r="S17" s="7">
        <v>0</v>
      </c>
      <c r="T17" s="6">
        <f>VLOOKUP(D17,$D$12:$Q$34,Exp!$Y$73+1)</f>
        <v>0</v>
      </c>
    </row>
    <row r="18" spans="1:20" ht="15.6">
      <c r="A18" s="277">
        <v>5115</v>
      </c>
      <c r="B18" s="42" t="s">
        <v>18</v>
      </c>
      <c r="C18" s="40"/>
      <c r="D18" s="40">
        <v>7</v>
      </c>
      <c r="E18" s="7">
        <v>0</v>
      </c>
      <c r="F18" s="7">
        <v>0</v>
      </c>
      <c r="G18" s="7">
        <v>0</v>
      </c>
      <c r="H18" s="7">
        <v>0</v>
      </c>
      <c r="I18" s="7">
        <v>0</v>
      </c>
      <c r="J18" s="7">
        <v>0</v>
      </c>
      <c r="K18" s="7">
        <v>0</v>
      </c>
      <c r="L18" s="7">
        <v>0</v>
      </c>
      <c r="M18" s="7">
        <v>0</v>
      </c>
      <c r="N18" s="7">
        <v>0</v>
      </c>
      <c r="O18" s="7">
        <v>0</v>
      </c>
      <c r="P18" s="7">
        <v>0</v>
      </c>
      <c r="Q18" s="317">
        <v>0</v>
      </c>
      <c r="R18" s="163">
        <f t="shared" si="0"/>
        <v>0</v>
      </c>
      <c r="S18" s="7">
        <v>0</v>
      </c>
      <c r="T18" s="6">
        <f>VLOOKUP(D18,$D$12:$Q$34,Exp!$Y$73+1)</f>
        <v>0</v>
      </c>
    </row>
    <row r="19" spans="1:20" ht="15.6">
      <c r="A19" s="48">
        <v>5116</v>
      </c>
      <c r="B19" s="42" t="s">
        <v>19</v>
      </c>
      <c r="C19" s="40"/>
      <c r="D19" s="40">
        <v>8</v>
      </c>
      <c r="E19" s="7">
        <v>0</v>
      </c>
      <c r="F19" s="7">
        <v>0</v>
      </c>
      <c r="G19" s="7">
        <v>0</v>
      </c>
      <c r="H19" s="7">
        <v>0</v>
      </c>
      <c r="I19" s="7">
        <v>0</v>
      </c>
      <c r="J19" s="7">
        <v>0</v>
      </c>
      <c r="K19" s="7">
        <v>0</v>
      </c>
      <c r="L19" s="7">
        <v>0</v>
      </c>
      <c r="M19" s="7">
        <v>0</v>
      </c>
      <c r="N19" s="7">
        <v>0</v>
      </c>
      <c r="O19" s="7">
        <v>0</v>
      </c>
      <c r="P19" s="7">
        <v>0</v>
      </c>
      <c r="Q19" s="317">
        <v>0</v>
      </c>
      <c r="R19" s="163">
        <f t="shared" si="0"/>
        <v>0</v>
      </c>
      <c r="S19" s="7">
        <v>0</v>
      </c>
      <c r="T19" s="6">
        <f>VLOOKUP(D19,$D$12:$Q$34,Exp!$Y$73+1)</f>
        <v>0</v>
      </c>
    </row>
    <row r="20" spans="1:20" ht="15.6">
      <c r="A20" s="48">
        <v>5117</v>
      </c>
      <c r="B20" s="42" t="s">
        <v>113</v>
      </c>
      <c r="C20" s="40"/>
      <c r="D20" s="40">
        <v>9</v>
      </c>
      <c r="E20" s="7">
        <v>0</v>
      </c>
      <c r="F20" s="7">
        <v>0</v>
      </c>
      <c r="G20" s="7">
        <v>0</v>
      </c>
      <c r="H20" s="7">
        <v>0</v>
      </c>
      <c r="I20" s="7">
        <v>0</v>
      </c>
      <c r="J20" s="7">
        <v>0</v>
      </c>
      <c r="K20" s="7">
        <v>0</v>
      </c>
      <c r="L20" s="7">
        <v>0</v>
      </c>
      <c r="M20" s="7">
        <v>0</v>
      </c>
      <c r="N20" s="7">
        <v>0</v>
      </c>
      <c r="O20" s="7">
        <v>0</v>
      </c>
      <c r="P20" s="7">
        <v>0</v>
      </c>
      <c r="Q20" s="317">
        <v>0</v>
      </c>
      <c r="R20" s="163">
        <f t="shared" si="0"/>
        <v>0</v>
      </c>
      <c r="S20" s="7">
        <v>0</v>
      </c>
      <c r="T20" s="6">
        <f>VLOOKUP(D20,$D$12:$Q$34,Exp!$Y$73+1)</f>
        <v>0</v>
      </c>
    </row>
    <row r="21" spans="1:20" ht="15.6">
      <c r="A21" s="48">
        <v>5119</v>
      </c>
      <c r="B21" s="42" t="s">
        <v>114</v>
      </c>
      <c r="C21" s="40"/>
      <c r="D21" s="40">
        <v>10</v>
      </c>
      <c r="E21" s="7">
        <v>0</v>
      </c>
      <c r="F21" s="7">
        <v>0</v>
      </c>
      <c r="G21" s="7">
        <v>0</v>
      </c>
      <c r="H21" s="7">
        <v>0</v>
      </c>
      <c r="I21" s="7">
        <v>0</v>
      </c>
      <c r="J21" s="7">
        <v>0</v>
      </c>
      <c r="K21" s="7">
        <v>0</v>
      </c>
      <c r="L21" s="7">
        <v>0</v>
      </c>
      <c r="M21" s="7">
        <v>0</v>
      </c>
      <c r="N21" s="7">
        <v>0</v>
      </c>
      <c r="O21" s="7">
        <v>0</v>
      </c>
      <c r="P21" s="7">
        <v>0</v>
      </c>
      <c r="Q21" s="317">
        <v>0</v>
      </c>
      <c r="R21" s="163">
        <f t="shared" si="0"/>
        <v>0</v>
      </c>
      <c r="S21" s="7">
        <v>0</v>
      </c>
      <c r="T21" s="6">
        <f>VLOOKUP(D21,$D$12:$Q$34,Exp!$Y$73+1)</f>
        <v>0</v>
      </c>
    </row>
    <row r="22" spans="1:20" ht="15.6">
      <c r="A22" s="48" t="s">
        <v>20</v>
      </c>
      <c r="B22" s="42" t="s">
        <v>21</v>
      </c>
      <c r="C22" s="40"/>
      <c r="D22" s="40">
        <v>11</v>
      </c>
      <c r="E22" s="7">
        <v>0</v>
      </c>
      <c r="F22" s="7">
        <v>0</v>
      </c>
      <c r="G22" s="7">
        <v>0</v>
      </c>
      <c r="H22" s="7">
        <v>0</v>
      </c>
      <c r="I22" s="7">
        <v>0</v>
      </c>
      <c r="J22" s="7">
        <v>0</v>
      </c>
      <c r="K22" s="7">
        <v>0</v>
      </c>
      <c r="L22" s="7">
        <v>0</v>
      </c>
      <c r="M22" s="7">
        <v>0</v>
      </c>
      <c r="N22" s="7">
        <v>0</v>
      </c>
      <c r="O22" s="7">
        <v>0</v>
      </c>
      <c r="P22" s="7">
        <v>0</v>
      </c>
      <c r="Q22" s="317">
        <v>0</v>
      </c>
      <c r="R22" s="163">
        <f t="shared" si="0"/>
        <v>0</v>
      </c>
      <c r="S22" s="7">
        <v>0</v>
      </c>
      <c r="T22" s="6">
        <f>VLOOKUP(D22,$D$12:$Q$34,Exp!$Y$73+1)</f>
        <v>0</v>
      </c>
    </row>
    <row r="23" spans="1:20" ht="15.6">
      <c r="A23" s="277">
        <v>5301</v>
      </c>
      <c r="B23" s="42" t="s">
        <v>316</v>
      </c>
      <c r="C23" s="40"/>
      <c r="D23" s="40">
        <v>12</v>
      </c>
      <c r="E23" s="7">
        <v>0</v>
      </c>
      <c r="F23" s="7">
        <v>0</v>
      </c>
      <c r="G23" s="7">
        <v>0</v>
      </c>
      <c r="H23" s="7">
        <v>0</v>
      </c>
      <c r="I23" s="7">
        <v>0</v>
      </c>
      <c r="J23" s="7">
        <v>0</v>
      </c>
      <c r="K23" s="7">
        <v>0</v>
      </c>
      <c r="L23" s="7">
        <v>0</v>
      </c>
      <c r="M23" s="7">
        <v>0</v>
      </c>
      <c r="N23" s="7">
        <v>0</v>
      </c>
      <c r="O23" s="7">
        <v>0</v>
      </c>
      <c r="P23" s="7">
        <v>0</v>
      </c>
      <c r="Q23" s="317">
        <v>0</v>
      </c>
      <c r="R23" s="163">
        <f t="shared" si="0"/>
        <v>0</v>
      </c>
      <c r="S23" s="7">
        <v>0</v>
      </c>
      <c r="T23" s="6">
        <f>VLOOKUP(D23,$D$12:$Q$34,Exp!$Y$73+1)</f>
        <v>0</v>
      </c>
    </row>
    <row r="24" spans="1:20" ht="15.6">
      <c r="A24" s="48">
        <v>5302</v>
      </c>
      <c r="B24" s="42" t="s">
        <v>23</v>
      </c>
      <c r="C24" s="40"/>
      <c r="D24" s="40">
        <v>13</v>
      </c>
      <c r="E24" s="7">
        <v>0</v>
      </c>
      <c r="F24" s="7">
        <v>0</v>
      </c>
      <c r="G24" s="7">
        <v>0</v>
      </c>
      <c r="H24" s="7">
        <v>0</v>
      </c>
      <c r="I24" s="7">
        <v>0</v>
      </c>
      <c r="J24" s="7">
        <v>0</v>
      </c>
      <c r="K24" s="7">
        <v>0</v>
      </c>
      <c r="L24" s="7">
        <v>0</v>
      </c>
      <c r="M24" s="7">
        <v>0</v>
      </c>
      <c r="N24" s="7">
        <v>0</v>
      </c>
      <c r="O24" s="7">
        <v>0</v>
      </c>
      <c r="P24" s="7">
        <v>0</v>
      </c>
      <c r="Q24" s="317">
        <v>0</v>
      </c>
      <c r="R24" s="163">
        <f t="shared" si="0"/>
        <v>0</v>
      </c>
      <c r="S24" s="7">
        <v>0</v>
      </c>
      <c r="T24" s="6">
        <f>VLOOKUP(D24,$D$12:$Q$34,Exp!$Y$73+1)</f>
        <v>0</v>
      </c>
    </row>
    <row r="25" spans="1:20" ht="15.6">
      <c r="A25" s="48" t="s">
        <v>24</v>
      </c>
      <c r="B25" s="42" t="s">
        <v>25</v>
      </c>
      <c r="C25" s="40"/>
      <c r="D25" s="40">
        <v>14</v>
      </c>
      <c r="E25" s="7">
        <v>0</v>
      </c>
      <c r="F25" s="7">
        <v>0</v>
      </c>
      <c r="G25" s="7">
        <v>0</v>
      </c>
      <c r="H25" s="7">
        <v>0</v>
      </c>
      <c r="I25" s="7">
        <v>0</v>
      </c>
      <c r="J25" s="7">
        <v>0</v>
      </c>
      <c r="K25" s="7">
        <v>0</v>
      </c>
      <c r="L25" s="7">
        <v>0</v>
      </c>
      <c r="M25" s="7">
        <v>0</v>
      </c>
      <c r="N25" s="7">
        <v>0</v>
      </c>
      <c r="O25" s="7">
        <v>0</v>
      </c>
      <c r="P25" s="7">
        <v>0</v>
      </c>
      <c r="Q25" s="317">
        <v>0</v>
      </c>
      <c r="R25" s="163">
        <f t="shared" si="0"/>
        <v>0</v>
      </c>
      <c r="S25" s="7">
        <v>0</v>
      </c>
      <c r="T25" s="6">
        <f>VLOOKUP(D25,$D$12:$Q$34,Exp!$Y$73+1)</f>
        <v>0</v>
      </c>
    </row>
    <row r="26" spans="1:20" ht="15.6">
      <c r="A26" s="277">
        <v>6200</v>
      </c>
      <c r="B26" s="42" t="s">
        <v>26</v>
      </c>
      <c r="C26" s="40"/>
      <c r="D26" s="40">
        <v>15</v>
      </c>
      <c r="E26" s="7"/>
      <c r="F26" s="7">
        <v>0</v>
      </c>
      <c r="G26" s="7">
        <v>0</v>
      </c>
      <c r="H26" s="7">
        <v>0</v>
      </c>
      <c r="I26" s="7">
        <v>0</v>
      </c>
      <c r="J26" s="7">
        <v>0</v>
      </c>
      <c r="K26" s="7">
        <v>0</v>
      </c>
      <c r="L26" s="7">
        <v>0</v>
      </c>
      <c r="M26" s="7">
        <v>0</v>
      </c>
      <c r="N26" s="7">
        <v>0</v>
      </c>
      <c r="O26" s="7">
        <v>0</v>
      </c>
      <c r="P26" s="7">
        <v>0</v>
      </c>
      <c r="Q26" s="317">
        <v>0</v>
      </c>
      <c r="R26" s="163">
        <f t="shared" si="0"/>
        <v>0</v>
      </c>
      <c r="S26" s="7">
        <v>0</v>
      </c>
      <c r="T26" s="6">
        <f>VLOOKUP(D26,$D$12:$Q$34,Exp!$Y$73+1)</f>
        <v>0</v>
      </c>
    </row>
    <row r="27" spans="1:20" ht="15.6">
      <c r="A27" s="277">
        <v>6206</v>
      </c>
      <c r="B27" s="42" t="s">
        <v>27</v>
      </c>
      <c r="C27" s="40"/>
      <c r="D27" s="40">
        <v>16</v>
      </c>
      <c r="E27" s="7">
        <v>0</v>
      </c>
      <c r="F27" s="7">
        <v>0</v>
      </c>
      <c r="G27" s="7">
        <v>0</v>
      </c>
      <c r="H27" s="7">
        <v>0</v>
      </c>
      <c r="I27" s="7">
        <v>0</v>
      </c>
      <c r="J27" s="7">
        <v>0</v>
      </c>
      <c r="K27" s="7">
        <v>0</v>
      </c>
      <c r="L27" s="7">
        <v>0</v>
      </c>
      <c r="M27" s="7">
        <v>0</v>
      </c>
      <c r="N27" s="7">
        <v>0</v>
      </c>
      <c r="O27" s="7">
        <v>0</v>
      </c>
      <c r="P27" s="7">
        <v>0</v>
      </c>
      <c r="Q27" s="317">
        <v>0</v>
      </c>
      <c r="R27" s="163">
        <f t="shared" si="0"/>
        <v>0</v>
      </c>
      <c r="S27" s="7">
        <v>0</v>
      </c>
      <c r="T27" s="6">
        <f>VLOOKUP(D27,$D$12:$Q$34,Exp!$Y$73+1)</f>
        <v>0</v>
      </c>
    </row>
    <row r="28" spans="1:20" ht="15.6">
      <c r="A28" s="48" t="s">
        <v>28</v>
      </c>
      <c r="B28" s="42" t="s">
        <v>29</v>
      </c>
      <c r="C28" s="40"/>
      <c r="D28" s="40">
        <v>17</v>
      </c>
      <c r="E28" s="7">
        <v>0</v>
      </c>
      <c r="F28" s="7">
        <v>0</v>
      </c>
      <c r="G28" s="7">
        <v>0</v>
      </c>
      <c r="H28" s="7">
        <v>0</v>
      </c>
      <c r="I28" s="7">
        <v>0</v>
      </c>
      <c r="J28" s="7">
        <v>0</v>
      </c>
      <c r="K28" s="7">
        <v>0</v>
      </c>
      <c r="L28" s="7">
        <v>0</v>
      </c>
      <c r="M28" s="7">
        <v>0</v>
      </c>
      <c r="N28" s="7">
        <v>0</v>
      </c>
      <c r="O28" s="7">
        <v>0</v>
      </c>
      <c r="P28" s="7">
        <v>0</v>
      </c>
      <c r="Q28" s="317">
        <v>0</v>
      </c>
      <c r="R28" s="163">
        <f t="shared" si="0"/>
        <v>0</v>
      </c>
      <c r="S28" s="7">
        <v>0</v>
      </c>
      <c r="T28" s="6">
        <f>VLOOKUP(D28,$D$12:$Q$34,Exp!$Y$73+1)</f>
        <v>0</v>
      </c>
    </row>
    <row r="29" spans="1:20" ht="15.6">
      <c r="A29" s="48" t="s">
        <v>30</v>
      </c>
      <c r="B29" s="42" t="s">
        <v>31</v>
      </c>
      <c r="C29" s="40"/>
      <c r="D29" s="40">
        <v>18</v>
      </c>
      <c r="E29" s="7">
        <v>0</v>
      </c>
      <c r="F29" s="7">
        <v>0</v>
      </c>
      <c r="G29" s="7">
        <v>0</v>
      </c>
      <c r="H29" s="7">
        <v>0</v>
      </c>
      <c r="I29" s="7">
        <v>0</v>
      </c>
      <c r="J29" s="7">
        <v>0</v>
      </c>
      <c r="K29" s="7">
        <v>0</v>
      </c>
      <c r="L29" s="7">
        <v>0</v>
      </c>
      <c r="M29" s="7">
        <v>0</v>
      </c>
      <c r="N29" s="7">
        <v>0</v>
      </c>
      <c r="O29" s="7">
        <v>0</v>
      </c>
      <c r="P29" s="7">
        <v>0</v>
      </c>
      <c r="Q29" s="317">
        <v>0</v>
      </c>
      <c r="R29" s="163">
        <f t="shared" si="0"/>
        <v>0</v>
      </c>
      <c r="S29" s="7">
        <v>0</v>
      </c>
      <c r="T29" s="6">
        <f>VLOOKUP(D29,$D$12:$Q$34,Exp!$Y$73+1)</f>
        <v>0</v>
      </c>
    </row>
    <row r="30" spans="1:20" ht="15.6">
      <c r="A30" s="48">
        <v>6500</v>
      </c>
      <c r="B30" s="42" t="s">
        <v>32</v>
      </c>
      <c r="C30" s="40"/>
      <c r="D30" s="40">
        <v>19</v>
      </c>
      <c r="E30" s="7">
        <v>0</v>
      </c>
      <c r="F30" s="7">
        <v>0</v>
      </c>
      <c r="G30" s="7">
        <v>0</v>
      </c>
      <c r="H30" s="7">
        <v>0</v>
      </c>
      <c r="I30" s="7">
        <v>0</v>
      </c>
      <c r="J30" s="7">
        <v>0</v>
      </c>
      <c r="K30" s="7">
        <v>0</v>
      </c>
      <c r="L30" s="7">
        <v>0</v>
      </c>
      <c r="M30" s="7">
        <v>0</v>
      </c>
      <c r="N30" s="7">
        <v>0</v>
      </c>
      <c r="O30" s="7">
        <v>0</v>
      </c>
      <c r="P30" s="7">
        <v>0</v>
      </c>
      <c r="Q30" s="317">
        <v>0</v>
      </c>
      <c r="R30" s="163">
        <f t="shared" si="0"/>
        <v>0</v>
      </c>
      <c r="S30" s="7">
        <v>0</v>
      </c>
      <c r="T30" s="6">
        <f>VLOOKUP(D30,$D$12:$Q$34,Exp!$Y$73+1)</f>
        <v>0</v>
      </c>
    </row>
    <row r="31" spans="1:20" ht="15.6">
      <c r="A31" s="48">
        <v>6600</v>
      </c>
      <c r="B31" s="42" t="s">
        <v>33</v>
      </c>
      <c r="C31" s="40"/>
      <c r="D31" s="40">
        <v>20</v>
      </c>
      <c r="E31" s="7">
        <v>0</v>
      </c>
      <c r="F31" s="7">
        <v>0</v>
      </c>
      <c r="G31" s="7">
        <v>0</v>
      </c>
      <c r="H31" s="7">
        <v>0</v>
      </c>
      <c r="I31" s="7">
        <v>0</v>
      </c>
      <c r="J31" s="7">
        <v>0</v>
      </c>
      <c r="K31" s="7">
        <v>0</v>
      </c>
      <c r="L31" s="7">
        <v>0</v>
      </c>
      <c r="M31" s="7">
        <v>0</v>
      </c>
      <c r="N31" s="7">
        <v>0</v>
      </c>
      <c r="O31" s="7">
        <v>0</v>
      </c>
      <c r="P31" s="7">
        <v>0</v>
      </c>
      <c r="Q31" s="317">
        <v>0</v>
      </c>
      <c r="R31" s="163">
        <f t="shared" si="0"/>
        <v>0</v>
      </c>
      <c r="S31" s="7">
        <v>0</v>
      </c>
      <c r="T31" s="6">
        <f>VLOOKUP(D31,$D$12:$Q$34,Exp!$Y$73+1)</f>
        <v>0</v>
      </c>
    </row>
    <row r="32" spans="1:20" ht="15.6">
      <c r="A32" s="48" t="s">
        <v>34</v>
      </c>
      <c r="B32" s="42" t="s">
        <v>35</v>
      </c>
      <c r="C32" s="40"/>
      <c r="D32" s="40">
        <v>21</v>
      </c>
      <c r="E32" s="7">
        <v>0</v>
      </c>
      <c r="F32" s="7">
        <v>0</v>
      </c>
      <c r="G32" s="7">
        <v>0</v>
      </c>
      <c r="H32" s="7">
        <v>0</v>
      </c>
      <c r="I32" s="7">
        <v>0</v>
      </c>
      <c r="J32" s="7">
        <v>0</v>
      </c>
      <c r="K32" s="7">
        <v>0</v>
      </c>
      <c r="L32" s="7">
        <v>0</v>
      </c>
      <c r="M32" s="7">
        <v>0</v>
      </c>
      <c r="N32" s="7">
        <v>0</v>
      </c>
      <c r="O32" s="7">
        <v>0</v>
      </c>
      <c r="P32" s="7">
        <v>0</v>
      </c>
      <c r="Q32" s="317">
        <v>0</v>
      </c>
      <c r="R32" s="163">
        <f t="shared" si="0"/>
        <v>0</v>
      </c>
      <c r="S32" s="7">
        <v>0</v>
      </c>
      <c r="T32" s="6">
        <f>VLOOKUP(D32,$D$12:$Q$34,Exp!$Y$73+1)</f>
        <v>0</v>
      </c>
    </row>
    <row r="33" spans="1:20" ht="15.6">
      <c r="A33" s="278" t="s">
        <v>36</v>
      </c>
      <c r="B33" s="285" t="s">
        <v>310</v>
      </c>
      <c r="C33" s="40"/>
      <c r="D33" s="40">
        <v>22</v>
      </c>
      <c r="E33" s="7">
        <v>0</v>
      </c>
      <c r="F33" s="7">
        <v>0</v>
      </c>
      <c r="G33" s="7">
        <v>0</v>
      </c>
      <c r="H33" s="7">
        <v>0</v>
      </c>
      <c r="I33" s="7">
        <v>0</v>
      </c>
      <c r="J33" s="7">
        <v>0</v>
      </c>
      <c r="K33" s="7">
        <v>0</v>
      </c>
      <c r="L33" s="7">
        <v>0</v>
      </c>
      <c r="M33" s="7">
        <v>0</v>
      </c>
      <c r="N33" s="7">
        <v>0</v>
      </c>
      <c r="O33" s="7">
        <v>0</v>
      </c>
      <c r="P33" s="7">
        <v>0</v>
      </c>
      <c r="Q33" s="317">
        <v>0</v>
      </c>
      <c r="R33" s="163">
        <f>SUM(E33:Q33)</f>
        <v>0</v>
      </c>
      <c r="S33" s="7">
        <v>0</v>
      </c>
      <c r="T33" s="6">
        <f>VLOOKUP(D33,$D$12:$Q$34,Exp!$Y$73+1)</f>
        <v>0</v>
      </c>
    </row>
    <row r="34" spans="1:20" ht="15.6">
      <c r="A34" s="278"/>
      <c r="B34" s="42" t="s">
        <v>112</v>
      </c>
      <c r="C34" s="40"/>
      <c r="D34" s="40">
        <v>23</v>
      </c>
      <c r="E34" s="7">
        <v>0</v>
      </c>
      <c r="F34" s="7">
        <v>0</v>
      </c>
      <c r="G34" s="7">
        <v>0</v>
      </c>
      <c r="H34" s="7">
        <v>0</v>
      </c>
      <c r="I34" s="7">
        <v>0</v>
      </c>
      <c r="J34" s="7">
        <v>0</v>
      </c>
      <c r="K34" s="7">
        <v>0</v>
      </c>
      <c r="L34" s="7">
        <v>0</v>
      </c>
      <c r="M34" s="7">
        <v>0</v>
      </c>
      <c r="N34" s="7">
        <v>0</v>
      </c>
      <c r="O34" s="7">
        <v>0</v>
      </c>
      <c r="P34" s="7">
        <v>0</v>
      </c>
      <c r="Q34" s="317">
        <v>0</v>
      </c>
      <c r="R34" s="163">
        <f t="shared" si="0"/>
        <v>0</v>
      </c>
      <c r="S34" s="7">
        <v>0</v>
      </c>
      <c r="T34" s="6">
        <f>VLOOKUP(D34,$D$12:$Q$39,Exp!$Y$73+1)</f>
        <v>0</v>
      </c>
    </row>
    <row r="35" spans="1:20" ht="15.6">
      <c r="A35" s="278"/>
      <c r="B35" s="247" t="s">
        <v>296</v>
      </c>
      <c r="C35" s="40"/>
      <c r="D35" s="40">
        <v>24</v>
      </c>
      <c r="E35" s="7"/>
      <c r="F35" s="7">
        <v>0</v>
      </c>
      <c r="G35" s="7">
        <v>0</v>
      </c>
      <c r="H35" s="7">
        <v>0</v>
      </c>
      <c r="I35" s="7">
        <v>0</v>
      </c>
      <c r="J35" s="7">
        <v>0</v>
      </c>
      <c r="K35" s="7">
        <v>0</v>
      </c>
      <c r="L35" s="7">
        <v>0</v>
      </c>
      <c r="M35" s="7">
        <v>0</v>
      </c>
      <c r="N35" s="7">
        <v>0</v>
      </c>
      <c r="O35" s="7">
        <v>0</v>
      </c>
      <c r="P35" s="7">
        <v>0</v>
      </c>
      <c r="Q35" s="317">
        <v>0</v>
      </c>
      <c r="R35" s="163">
        <f t="shared" si="0"/>
        <v>0</v>
      </c>
      <c r="S35" s="7">
        <v>0</v>
      </c>
      <c r="T35" s="6">
        <f>VLOOKUP(D35,$D$12:$Q$39,Exp!$Y$73+1)</f>
        <v>0</v>
      </c>
    </row>
    <row r="36" spans="1:20" ht="15.6">
      <c r="A36" s="278"/>
      <c r="B36" s="247" t="s">
        <v>297</v>
      </c>
      <c r="C36" s="40"/>
      <c r="D36" s="40">
        <v>25</v>
      </c>
      <c r="E36" s="7">
        <v>0</v>
      </c>
      <c r="F36" s="7">
        <v>0</v>
      </c>
      <c r="G36" s="7">
        <v>0</v>
      </c>
      <c r="H36" s="7">
        <v>0</v>
      </c>
      <c r="I36" s="7">
        <v>0</v>
      </c>
      <c r="J36" s="7">
        <v>0</v>
      </c>
      <c r="K36" s="7">
        <v>0</v>
      </c>
      <c r="L36" s="7">
        <v>0</v>
      </c>
      <c r="M36" s="7">
        <v>0</v>
      </c>
      <c r="N36" s="7">
        <v>0</v>
      </c>
      <c r="O36" s="7">
        <v>0</v>
      </c>
      <c r="P36" s="7">
        <v>0</v>
      </c>
      <c r="Q36" s="317">
        <v>0</v>
      </c>
      <c r="R36" s="163">
        <f t="shared" si="0"/>
        <v>0</v>
      </c>
      <c r="S36" s="7">
        <v>0</v>
      </c>
      <c r="T36" s="6">
        <f>VLOOKUP(D36,$D$12:$Q$39,Exp!$Y$73+1)</f>
        <v>0</v>
      </c>
    </row>
    <row r="37" spans="1:20" ht="15.6">
      <c r="A37" s="95"/>
      <c r="B37" s="253" t="s">
        <v>375</v>
      </c>
      <c r="C37" s="40"/>
      <c r="D37" s="40">
        <v>26</v>
      </c>
      <c r="E37" s="7">
        <v>0</v>
      </c>
      <c r="F37" s="7">
        <v>0</v>
      </c>
      <c r="G37" s="7">
        <v>0</v>
      </c>
      <c r="H37" s="7">
        <v>0</v>
      </c>
      <c r="I37" s="7">
        <v>0</v>
      </c>
      <c r="J37" s="7">
        <v>0</v>
      </c>
      <c r="K37" s="7">
        <v>0</v>
      </c>
      <c r="L37" s="7">
        <v>0</v>
      </c>
      <c r="M37" s="7">
        <v>0</v>
      </c>
      <c r="N37" s="7">
        <v>0</v>
      </c>
      <c r="O37" s="7">
        <v>0</v>
      </c>
      <c r="P37" s="7">
        <v>0</v>
      </c>
      <c r="Q37" s="317">
        <v>0</v>
      </c>
      <c r="R37" s="163">
        <f t="shared" si="0"/>
        <v>0</v>
      </c>
      <c r="S37" s="439">
        <f>'PerformanceLinked Payment'!S24</f>
        <v>0</v>
      </c>
      <c r="T37" s="6">
        <f>VLOOKUP(D37,$D$12:$Q$39,Exp!$Y$73+1)</f>
        <v>0</v>
      </c>
    </row>
    <row r="38" spans="1:20" ht="15.6">
      <c r="A38" s="95"/>
      <c r="B38" s="247"/>
      <c r="C38" s="40"/>
      <c r="D38" s="40">
        <v>27</v>
      </c>
      <c r="E38" s="7">
        <v>0</v>
      </c>
      <c r="F38" s="7">
        <v>0</v>
      </c>
      <c r="G38" s="7">
        <v>0</v>
      </c>
      <c r="H38" s="7">
        <v>0</v>
      </c>
      <c r="I38" s="7">
        <v>0</v>
      </c>
      <c r="J38" s="7">
        <v>0</v>
      </c>
      <c r="K38" s="7">
        <v>0</v>
      </c>
      <c r="L38" s="7">
        <v>0</v>
      </c>
      <c r="M38" s="7">
        <v>0</v>
      </c>
      <c r="N38" s="7">
        <v>0</v>
      </c>
      <c r="O38" s="7">
        <v>0</v>
      </c>
      <c r="P38" s="7">
        <v>0</v>
      </c>
      <c r="Q38" s="317">
        <v>0</v>
      </c>
      <c r="R38" s="163">
        <f t="shared" si="0"/>
        <v>0</v>
      </c>
      <c r="S38" s="7">
        <v>0</v>
      </c>
      <c r="T38" s="6">
        <f>VLOOKUP(D38,$D$12:$Q$39,Exp!$Y$73+1)</f>
        <v>0</v>
      </c>
    </row>
    <row r="39" spans="1:20" ht="15.6">
      <c r="A39" s="95"/>
      <c r="B39" s="247"/>
      <c r="C39" s="40"/>
      <c r="D39" s="40">
        <v>28</v>
      </c>
      <c r="E39" s="7">
        <v>0</v>
      </c>
      <c r="F39" s="7">
        <v>0</v>
      </c>
      <c r="G39" s="7">
        <v>0</v>
      </c>
      <c r="H39" s="7">
        <v>0</v>
      </c>
      <c r="I39" s="7">
        <v>0</v>
      </c>
      <c r="J39" s="7">
        <v>0</v>
      </c>
      <c r="K39" s="7">
        <v>0</v>
      </c>
      <c r="L39" s="7">
        <v>0</v>
      </c>
      <c r="M39" s="7">
        <v>0</v>
      </c>
      <c r="N39" s="7">
        <v>0</v>
      </c>
      <c r="O39" s="7">
        <v>0</v>
      </c>
      <c r="P39" s="7">
        <v>0</v>
      </c>
      <c r="Q39" s="317">
        <v>0</v>
      </c>
      <c r="R39" s="163">
        <f t="shared" si="0"/>
        <v>0</v>
      </c>
      <c r="S39" s="7">
        <v>0</v>
      </c>
      <c r="T39" s="6">
        <f>VLOOKUP(D39,$D$12:$Q$39,Exp!$Y$73+1)</f>
        <v>0</v>
      </c>
    </row>
    <row r="40" spans="1:20" ht="15.6">
      <c r="A40" s="95"/>
      <c r="B40" s="43"/>
      <c r="C40" s="40"/>
      <c r="D40" s="40"/>
      <c r="E40" s="169"/>
      <c r="F40" s="169"/>
      <c r="G40" s="169"/>
      <c r="H40" s="169"/>
      <c r="I40" s="169"/>
      <c r="J40" s="169"/>
      <c r="K40" s="169"/>
      <c r="L40" s="169"/>
      <c r="M40" s="169"/>
      <c r="N40" s="169"/>
      <c r="O40" s="169"/>
      <c r="P40" s="169"/>
      <c r="Q40" s="169"/>
      <c r="R40" s="161"/>
      <c r="S40" s="161"/>
      <c r="T40" s="8"/>
    </row>
    <row r="41" spans="1:20" ht="15.6">
      <c r="A41" s="95"/>
      <c r="B41" s="42" t="s">
        <v>189</v>
      </c>
      <c r="C41" s="40"/>
      <c r="D41" s="40"/>
      <c r="E41" s="163">
        <f>SUM(E12:E40)-E34</f>
        <v>0</v>
      </c>
      <c r="F41" s="163">
        <f t="shared" ref="F41:P41" si="1">SUM(F12:F40)-F34</f>
        <v>0</v>
      </c>
      <c r="G41" s="163">
        <f t="shared" si="1"/>
        <v>0</v>
      </c>
      <c r="H41" s="163">
        <f t="shared" si="1"/>
        <v>0</v>
      </c>
      <c r="I41" s="163">
        <f t="shared" si="1"/>
        <v>0</v>
      </c>
      <c r="J41" s="163">
        <f t="shared" si="1"/>
        <v>0</v>
      </c>
      <c r="K41" s="163">
        <f t="shared" si="1"/>
        <v>0</v>
      </c>
      <c r="L41" s="163">
        <f t="shared" si="1"/>
        <v>0</v>
      </c>
      <c r="M41" s="163">
        <f t="shared" si="1"/>
        <v>0</v>
      </c>
      <c r="N41" s="163">
        <f t="shared" si="1"/>
        <v>0</v>
      </c>
      <c r="O41" s="163">
        <f t="shared" si="1"/>
        <v>0</v>
      </c>
      <c r="P41" s="163">
        <f t="shared" si="1"/>
        <v>0</v>
      </c>
      <c r="Q41" s="163">
        <f>SUM(Q12:Q40)-Q34</f>
        <v>0</v>
      </c>
      <c r="R41" s="163">
        <f>+R43-R42</f>
        <v>0</v>
      </c>
      <c r="S41" s="163">
        <f>+S43-S42</f>
        <v>0</v>
      </c>
      <c r="T41" s="6">
        <f>+T43-T42</f>
        <v>0</v>
      </c>
    </row>
    <row r="42" spans="1:20" ht="15.6">
      <c r="A42" s="95"/>
      <c r="B42" s="97" t="s">
        <v>190</v>
      </c>
      <c r="C42" s="98"/>
      <c r="D42" s="98"/>
      <c r="E42" s="163">
        <f>E34</f>
        <v>0</v>
      </c>
      <c r="F42" s="163">
        <f>F34</f>
        <v>0</v>
      </c>
      <c r="G42" s="163">
        <f t="shared" ref="G42:S42" si="2">G34</f>
        <v>0</v>
      </c>
      <c r="H42" s="163">
        <f t="shared" si="2"/>
        <v>0</v>
      </c>
      <c r="I42" s="163">
        <f t="shared" si="2"/>
        <v>0</v>
      </c>
      <c r="J42" s="163">
        <f t="shared" si="2"/>
        <v>0</v>
      </c>
      <c r="K42" s="163">
        <f t="shared" si="2"/>
        <v>0</v>
      </c>
      <c r="L42" s="163">
        <f t="shared" si="2"/>
        <v>0</v>
      </c>
      <c r="M42" s="163">
        <f t="shared" si="2"/>
        <v>0</v>
      </c>
      <c r="N42" s="163">
        <f t="shared" si="2"/>
        <v>0</v>
      </c>
      <c r="O42" s="163">
        <f t="shared" si="2"/>
        <v>0</v>
      </c>
      <c r="P42" s="163">
        <f t="shared" si="2"/>
        <v>0</v>
      </c>
      <c r="Q42" s="163">
        <f t="shared" si="2"/>
        <v>0</v>
      </c>
      <c r="R42" s="163">
        <f>R34</f>
        <v>0</v>
      </c>
      <c r="S42" s="163">
        <f t="shared" si="2"/>
        <v>0</v>
      </c>
      <c r="T42" s="6">
        <f>T34</f>
        <v>0</v>
      </c>
    </row>
    <row r="43" spans="1:20" ht="15.6">
      <c r="A43" s="95"/>
      <c r="B43" s="42" t="s">
        <v>38</v>
      </c>
      <c r="C43" s="40"/>
      <c r="D43" s="40"/>
      <c r="E43" s="161">
        <f>SUM(E12:E39)</f>
        <v>0</v>
      </c>
      <c r="F43" s="161">
        <f t="shared" ref="F43:Q43" si="3">SUM(F12:F39)</f>
        <v>0</v>
      </c>
      <c r="G43" s="161">
        <f t="shared" si="3"/>
        <v>0</v>
      </c>
      <c r="H43" s="161">
        <f t="shared" si="3"/>
        <v>0</v>
      </c>
      <c r="I43" s="161">
        <f t="shared" si="3"/>
        <v>0</v>
      </c>
      <c r="J43" s="161">
        <f t="shared" si="3"/>
        <v>0</v>
      </c>
      <c r="K43" s="161">
        <f t="shared" si="3"/>
        <v>0</v>
      </c>
      <c r="L43" s="161">
        <f t="shared" si="3"/>
        <v>0</v>
      </c>
      <c r="M43" s="161">
        <f t="shared" si="3"/>
        <v>0</v>
      </c>
      <c r="N43" s="161">
        <f t="shared" si="3"/>
        <v>0</v>
      </c>
      <c r="O43" s="161">
        <f t="shared" si="3"/>
        <v>0</v>
      </c>
      <c r="P43" s="161">
        <f t="shared" si="3"/>
        <v>0</v>
      </c>
      <c r="Q43" s="161">
        <f t="shared" si="3"/>
        <v>0</v>
      </c>
      <c r="R43" s="161">
        <f>SUM(R12:R39)</f>
        <v>0</v>
      </c>
      <c r="S43" s="161">
        <f>SUM(S12:S39)</f>
        <v>0</v>
      </c>
      <c r="T43" s="8">
        <f>SUM(T12:T39)</f>
        <v>0</v>
      </c>
    </row>
    <row r="44" spans="1:20" ht="19.5" customHeight="1">
      <c r="A44" s="56" t="s">
        <v>36</v>
      </c>
      <c r="B44" s="19" t="s">
        <v>40</v>
      </c>
    </row>
    <row r="45" spans="1:20">
      <c r="B45" s="99"/>
      <c r="D45" s="19" t="s">
        <v>39</v>
      </c>
      <c r="I45" s="99"/>
      <c r="J45" s="99"/>
      <c r="K45" s="99"/>
      <c r="L45" s="99"/>
      <c r="M45" s="99"/>
      <c r="N45" s="99"/>
      <c r="O45" s="99"/>
      <c r="P45" s="99"/>
      <c r="Q45" s="99"/>
    </row>
    <row r="46" spans="1:20">
      <c r="B46" s="281">
        <v>6.46</v>
      </c>
      <c r="E46" s="19" t="str">
        <f>+IF(SUM(Units!G8+Units!G16)=0,"", IF(AND(E35=0, SUM(Units!G8+Units!G16)&gt;0),"Please report the Accrued Revenue from TCM",IF(SUM(Units!G8+Units!G16)*$B$46*0.93 &gt;Rev!E35, " Please check the Accrued Reveue Calculation for TCM")))</f>
        <v/>
      </c>
      <c r="F46" s="19" t="str">
        <f>+IF(SUM(Units!H8+Units!H16)=0,"", IF(AND(F35=0, SUM(Units!H8+Units!H16)&gt;0),"Please report the Accrued Revenue from TCM",IF(SUM(Units!H8+Units!H16)*$B$46*0.93 &gt;Rev!F35, " Please check the Accrued Reveue Calculation for TCM")))</f>
        <v/>
      </c>
      <c r="G46" s="288" t="str">
        <f>+IF(SUM(Units!I8+Units!I16)=0,"", IF(AND(G35=0, SUM(Units!I8+Units!I16)&gt;0),"Please report the Accrued Revenue from TCM",IF(SUM(Units!I8+Units!I16)*$B$46*0.93 &gt;Rev!G35, " Please check the Accrued Reveue Calculation for TCM","")))</f>
        <v/>
      </c>
      <c r="H46" s="288" t="str">
        <f>+IF(SUM(Units!J8+Units!J16)=0,"", IF(AND(H35=0, SUM(Units!J8+Units!J16)&gt;0),"Please report the Accrued Revenue from TCM",IF(SUM(Units!J8+Units!J16)*$B$46*0.93 &gt;Rev!H35, " Please check the Accrued Reveue Calculation for TCM","")))</f>
        <v/>
      </c>
      <c r="I46" s="288" t="str">
        <f>+IF(SUM(Units!K8+Units!K16)=0,"", IF(AND(I35=0, SUM(Units!K8+Units!K16)&gt;0),"Please report the Accrued Revenue from TCM",IF(SUM(Units!K8+Units!K16)*$B$46*0.93 &gt;Rev!I35, " Please check the Accrued Reveue Calculation for TCM","")))</f>
        <v/>
      </c>
      <c r="J46" s="288" t="str">
        <f>+IF(SUM(Units!L8+Units!L16)=0,"", IF(AND(J35=0, SUM(Units!L8+Units!L16)&gt;0),"Please report the Accrued Revenue from TCM",IF(SUM(Units!L8+Units!L16)*$B$46*0.93 &gt;Rev!J35, " Please check the Accrued Reveue Calculation for TCM","")))</f>
        <v/>
      </c>
      <c r="K46" s="288" t="str">
        <f>+IF(SUM(Units!M8+Units!M16)=0,"", IF(AND(K35=0, SUM(Units!M8+Units!M16)&gt;0),"Please report the Accrued Revenue from TCM",IF(SUM(Units!M8+Units!M16)*$B$46*0.93 &gt;Rev!K35, " Please check the Accrued Reveue Calculation for TCM","")))</f>
        <v/>
      </c>
      <c r="L46" s="288" t="str">
        <f>+IF(SUM(Units!N8+Units!N16)=0,"", IF(AND(L35=0, SUM(Units!N8+Units!N16)&gt;0),"Please report the Accrued Revenue from TCM",IF(SUM(Units!N8+Units!N16)*$B$46*0.93 &gt;Rev!L35, " Please check the Accrued Reveue Calculation for TCM","")))</f>
        <v/>
      </c>
      <c r="M46" s="288" t="str">
        <f>+IF(SUM(Units!O8+Units!O16)=0,"", IF(AND(M35=0, SUM(Units!O8+Units!O16)&gt;0),"Please report the Accrued Revenue from TCM",IF(SUM(Units!O8+Units!O16)*$B$46*0.93 &gt;Rev!M35, " Please check the Accrued Reveue Calculation for TCM","")))</f>
        <v/>
      </c>
      <c r="N46" s="288" t="str">
        <f>+IF(SUM(Units!P8+Units!P16)=0,"", IF(AND(N35=0, SUM(Units!P8+Units!P16)&gt;0),"Please report the Accrued Revenue from TCM",IF(SUM(Units!P8+Units!P16)*$B$46*0.93 &gt;Rev!N35, " Please check the Accrued Reveue Calculation for TCM","")))</f>
        <v/>
      </c>
      <c r="O46" s="288" t="str">
        <f>+IF(SUM(Units!Q8+Units!Q16)=0,"", IF(AND(O35=0, SUM(Units!Q8+Units!Q16)&gt;0),"Please report the Accrued Revenue from TCM",IF(SUM(Units!Q8+Units!Q16)*$B$46*0.93 &gt;Rev!O35, " Please check the Accrued Reveue Calculation for TCM","")))</f>
        <v/>
      </c>
      <c r="P46" s="288" t="str">
        <f>+IF(SUM(Units!R8+Units!R16)=0,"", IF(AND(P35=0, SUM(Units!R8+Units!R16)&gt;0),"Please report the Accrued Revenue from TCM",IF(SUM(Units!R8+Units!R16)*$B$46*0.93 &gt;Rev!P35, " Please check the Accrued Reveue Calculation for TCM","")))</f>
        <v/>
      </c>
      <c r="Q46" s="288"/>
    </row>
    <row r="47" spans="1:20">
      <c r="A47" s="75" t="str">
        <f>Exp!A59</f>
        <v>Email to:dhhsaccounting@milwaukeecountywi.gov</v>
      </c>
      <c r="R47" s="75" t="s">
        <v>70</v>
      </c>
    </row>
    <row r="48" spans="1:20" ht="19.5" customHeight="1"/>
    <row r="50" spans="7:7" ht="19.5" customHeight="1">
      <c r="G50" s="19">
        <f>IF($U$50=0,0,($U$50*G48)-G39)</f>
        <v>0</v>
      </c>
    </row>
  </sheetData>
  <sheetProtection algorithmName="SHA-512" hashValue="yXl4I93vRNm4ZMG2R3MuGwHN5xyy14aV4vz8qDA8Uijc03tK5M8o3q7uG8hQRpRMZc+iyrJ90tj2FgGW0tfNVg==" saltValue="S0OxRkil7U6S/HKyRJkF8A==" spinCount="100000" sheet="1" objects="1" scenarios="1"/>
  <customSheetViews>
    <customSheetView guid="{F9AD76E4-BA12-48A8-B026-0F4EAD2A2C7C}" showPageBreaks="1" showGridLines="0" printArea="1" showRuler="0" topLeftCell="L1">
      <selection activeCell="R2" sqref="R2:S2"/>
      <pageMargins left="0.2" right="0.23" top="0.6" bottom="0.69" header="0.17" footer="0.21"/>
      <printOptions horizontalCentered="1"/>
      <pageSetup scale="70" orientation="landscape" r:id="rId1"/>
      <headerFooter alignWithMargins="0">
        <oddHeader>&amp;C&amp;"Times New Roman,Bold"&amp;16Milwaukee County Department of Health &amp; Human Services (DHHS)&amp;"Arial,Regular"&amp;10
&amp;"Times New Roman,Bold"&amp;12Revenue Report</oddHeader>
        <oddFooter>&amp;LMail to: Milwaukee County Department of Health &amp; Human Services
Attn: Fiscal Services
1220 West Vilet Street Suite 109, Milwaukee, WI 53205&amp;R&amp;"Times New Roman,Regular"&amp;8File: &amp;F
Worksheet: &amp;A
Printed: &amp;D
Form 162 Rev 6/08/05</oddFooter>
      </headerFooter>
    </customSheetView>
  </customSheetViews>
  <mergeCells count="5">
    <mergeCell ref="Q8:R8"/>
    <mergeCell ref="R2:S2"/>
    <mergeCell ref="R4:S4"/>
    <mergeCell ref="R6:S6"/>
    <mergeCell ref="P4:Q4"/>
  </mergeCells>
  <phoneticPr fontId="0" type="noConversion"/>
  <pageMargins left="0.25" right="0.25" top="0.79" bottom="0.42" header="0.2" footer="0.3"/>
  <pageSetup scale="65" orientation="landscape" cellComments="asDisplayed" r:id="rId2"/>
  <headerFooter alignWithMargins="0">
    <oddHeader>&amp;C&amp;"Times New Roman,Bold"&amp;16Milwaukee County Department of Health and Human Services (DHHS)&amp;"Arial,Regular"&amp;10
&amp;"Arial,Bold"&amp;12  Revenue Report</oddHeader>
    <oddFooter>&amp;C&amp;A&amp;R&amp;"Times New Roman,Regular"&amp;8Revised 1/20/22</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IV58"/>
  <sheetViews>
    <sheetView topLeftCell="A2" zoomScale="90" zoomScaleNormal="90" workbookViewId="0">
      <pane xSplit="4" ySplit="5" topLeftCell="E7" activePane="bottomRight" state="frozen"/>
      <selection activeCell="H13" sqref="H13"/>
      <selection pane="topRight" activeCell="H13" sqref="H13"/>
      <selection pane="bottomLeft" activeCell="H13" sqref="H13"/>
      <selection pane="bottomRight" activeCell="M66" sqref="M65:M66"/>
    </sheetView>
  </sheetViews>
  <sheetFormatPr defaultColWidth="9.109375" defaultRowHeight="13.2"/>
  <cols>
    <col min="1" max="1" width="6.33203125" style="100" customWidth="1"/>
    <col min="2" max="2" width="9.109375" style="100"/>
    <col min="3" max="3" width="15" style="100" customWidth="1"/>
    <col min="4" max="4" width="0.44140625" style="100" customWidth="1"/>
    <col min="5" max="5" width="10.21875" style="100" bestFit="1" customWidth="1"/>
    <col min="6" max="6" width="9.109375" style="100"/>
    <col min="7" max="7" width="9.5546875" style="100" customWidth="1"/>
    <col min="8" max="8" width="10.6640625" style="100" customWidth="1"/>
    <col min="9" max="10" width="9.33203125" style="100" bestFit="1" customWidth="1"/>
    <col min="11" max="13" width="9" style="100" customWidth="1"/>
    <col min="14" max="18" width="9.33203125" style="100" bestFit="1" customWidth="1"/>
    <col min="19" max="19" width="0.6640625" style="100" hidden="1" customWidth="1"/>
    <col min="20" max="20" width="1.109375" style="100" customWidth="1"/>
    <col min="21" max="21" width="12.88671875" style="100" bestFit="1" customWidth="1"/>
    <col min="22" max="16384" width="9.109375" style="100"/>
  </cols>
  <sheetData>
    <row r="1" spans="1:22" s="23" customFormat="1" ht="18" customHeight="1">
      <c r="B1" s="20" t="s">
        <v>0</v>
      </c>
      <c r="E1" s="534" t="str">
        <f>IF(Exp!B2=0," ",Exp!B2)</f>
        <v xml:space="preserve"> </v>
      </c>
      <c r="F1" s="534"/>
      <c r="G1" s="534"/>
      <c r="H1" s="534"/>
      <c r="I1" s="21"/>
      <c r="J1" s="21"/>
      <c r="K1" s="21"/>
      <c r="L1" s="21"/>
      <c r="M1" s="21"/>
      <c r="N1" s="21"/>
      <c r="O1" s="21"/>
      <c r="P1" s="21"/>
      <c r="Q1" s="21"/>
      <c r="R1" s="21"/>
      <c r="S1" s="21"/>
      <c r="T1" s="22"/>
      <c r="U1" s="24"/>
    </row>
    <row r="2" spans="1:22" ht="15.6">
      <c r="B2" s="20" t="s">
        <v>5</v>
      </c>
      <c r="E2" s="534" t="str">
        <f>IF(Exp!B6=0," ",Exp!B6)</f>
        <v>Early Intervention - Birth to Three</v>
      </c>
      <c r="F2" s="534"/>
      <c r="G2" s="534"/>
      <c r="H2" s="534"/>
      <c r="K2" s="494">
        <f>Exp!I2</f>
        <v>2026</v>
      </c>
    </row>
    <row r="3" spans="1:22" ht="1.5" customHeight="1">
      <c r="A3" s="20"/>
      <c r="B3" s="101"/>
      <c r="C3" s="101"/>
      <c r="D3" s="101"/>
    </row>
    <row r="4" spans="1:22" ht="15.6">
      <c r="A4" s="102" t="s">
        <v>178</v>
      </c>
      <c r="B4" s="101"/>
      <c r="C4" s="101"/>
      <c r="D4" s="101"/>
    </row>
    <row r="5" spans="1:22" ht="7.5" customHeight="1"/>
    <row r="6" spans="1:22" s="19" customFormat="1" ht="36.75" customHeight="1">
      <c r="A6" s="34"/>
      <c r="B6" s="535" t="s">
        <v>211</v>
      </c>
      <c r="C6" s="535"/>
      <c r="D6" s="535"/>
      <c r="E6" s="41" t="s">
        <v>72</v>
      </c>
      <c r="F6" s="41" t="s">
        <v>80</v>
      </c>
      <c r="G6" s="41" t="str">
        <f>Exp!G47</f>
        <v>January  Units</v>
      </c>
      <c r="H6" s="41" t="str">
        <f>Exp!H47</f>
        <v>February  Units</v>
      </c>
      <c r="I6" s="41" t="str">
        <f>Exp!I47</f>
        <v>March  Units</v>
      </c>
      <c r="J6" s="41" t="str">
        <f>Exp!J47</f>
        <v>April  Units</v>
      </c>
      <c r="K6" s="41" t="str">
        <f>Exp!K47</f>
        <v>May  Units</v>
      </c>
      <c r="L6" s="41" t="str">
        <f>Exp!L47</f>
        <v>June  Units</v>
      </c>
      <c r="M6" s="41" t="str">
        <f>Exp!M47</f>
        <v>July  Units</v>
      </c>
      <c r="N6" s="41" t="str">
        <f>Exp!N47</f>
        <v>August  Units</v>
      </c>
      <c r="O6" s="41" t="str">
        <f>Exp!O47</f>
        <v>September  Units</v>
      </c>
      <c r="P6" s="41" t="str">
        <f>Exp!P47</f>
        <v>October  Units</v>
      </c>
      <c r="Q6" s="41" t="str">
        <f>Exp!Q47</f>
        <v>November  Units</v>
      </c>
      <c r="R6" s="41" t="str">
        <f>Exp!R47</f>
        <v>December  Units</v>
      </c>
      <c r="S6" s="41"/>
      <c r="T6" s="283"/>
      <c r="U6" s="41" t="s">
        <v>73</v>
      </c>
    </row>
    <row r="7" spans="1:22" s="19" customFormat="1" ht="15.75" customHeight="1" thickBot="1">
      <c r="A7" s="461"/>
      <c r="B7" s="529" t="s">
        <v>298</v>
      </c>
      <c r="C7" s="530"/>
      <c r="D7" s="96"/>
      <c r="E7" s="272">
        <v>0</v>
      </c>
      <c r="F7" s="499"/>
      <c r="G7" s="272"/>
      <c r="H7" s="272"/>
      <c r="I7" s="272"/>
      <c r="J7" s="272"/>
      <c r="K7" s="272"/>
      <c r="L7" s="272"/>
      <c r="M7" s="272"/>
      <c r="N7" s="272"/>
      <c r="O7" s="272"/>
      <c r="P7" s="272"/>
      <c r="Q7" s="272"/>
      <c r="R7" s="272"/>
      <c r="S7" s="17">
        <v>0</v>
      </c>
      <c r="T7" s="283"/>
      <c r="U7" s="282">
        <f>SUM(G7:S7)</f>
        <v>0</v>
      </c>
      <c r="V7" s="74"/>
    </row>
    <row r="8" spans="1:22" s="19" customFormat="1" ht="15.75" customHeight="1" thickBot="1">
      <c r="A8" s="461" t="s">
        <v>118</v>
      </c>
      <c r="B8" s="529" t="s">
        <v>431</v>
      </c>
      <c r="C8" s="530"/>
      <c r="D8" s="96"/>
      <c r="E8" s="272">
        <v>0</v>
      </c>
      <c r="F8" s="500"/>
      <c r="G8" s="272"/>
      <c r="H8" s="272"/>
      <c r="I8" s="272"/>
      <c r="J8" s="272"/>
      <c r="K8" s="272"/>
      <c r="L8" s="272"/>
      <c r="M8" s="272"/>
      <c r="N8" s="272"/>
      <c r="O8" s="272"/>
      <c r="P8" s="272"/>
      <c r="Q8" s="272"/>
      <c r="R8" s="272"/>
      <c r="S8" s="17">
        <v>0</v>
      </c>
      <c r="T8" s="283"/>
      <c r="U8" s="282">
        <f t="shared" ref="U8:U16" si="0">SUM(G8:S8)</f>
        <v>0</v>
      </c>
      <c r="V8" s="74"/>
    </row>
    <row r="9" spans="1:22" s="19" customFormat="1" ht="15.75" customHeight="1" thickBot="1">
      <c r="A9" s="461" t="s">
        <v>119</v>
      </c>
      <c r="B9" s="529" t="s">
        <v>432</v>
      </c>
      <c r="C9" s="530"/>
      <c r="D9" s="254"/>
      <c r="E9" s="272">
        <v>0</v>
      </c>
      <c r="F9" s="499"/>
      <c r="G9" s="272"/>
      <c r="H9" s="272"/>
      <c r="I9" s="272"/>
      <c r="J9" s="272"/>
      <c r="K9" s="272"/>
      <c r="L9" s="272"/>
      <c r="M9" s="272"/>
      <c r="N9" s="272"/>
      <c r="O9" s="272"/>
      <c r="P9" s="272"/>
      <c r="Q9" s="272"/>
      <c r="R9" s="272"/>
      <c r="S9" s="255">
        <v>0</v>
      </c>
      <c r="T9" s="284"/>
      <c r="U9" s="282">
        <f t="shared" si="0"/>
        <v>0</v>
      </c>
      <c r="V9" s="74"/>
    </row>
    <row r="10" spans="1:22" s="19" customFormat="1" ht="15.75" customHeight="1" thickBot="1">
      <c r="A10" s="461" t="s">
        <v>120</v>
      </c>
      <c r="B10" s="529" t="s">
        <v>433</v>
      </c>
      <c r="C10" s="530"/>
      <c r="D10" s="254"/>
      <c r="E10" s="272">
        <v>0</v>
      </c>
      <c r="F10" s="499"/>
      <c r="G10" s="272"/>
      <c r="H10" s="272"/>
      <c r="I10" s="272"/>
      <c r="J10" s="272"/>
      <c r="K10" s="272"/>
      <c r="L10" s="272"/>
      <c r="M10" s="272"/>
      <c r="N10" s="272"/>
      <c r="O10" s="272"/>
      <c r="P10" s="272"/>
      <c r="Q10" s="272"/>
      <c r="R10" s="272"/>
      <c r="S10" s="255"/>
      <c r="T10" s="284"/>
      <c r="U10" s="282">
        <f t="shared" si="0"/>
        <v>0</v>
      </c>
      <c r="V10" s="74"/>
    </row>
    <row r="11" spans="1:22" s="19" customFormat="1" ht="15.75" customHeight="1" thickBot="1">
      <c r="A11" s="461" t="s">
        <v>429</v>
      </c>
      <c r="B11" s="529" t="s">
        <v>434</v>
      </c>
      <c r="C11" s="530"/>
      <c r="D11" s="254"/>
      <c r="E11" s="272">
        <v>0</v>
      </c>
      <c r="F11" s="499"/>
      <c r="G11" s="272"/>
      <c r="H11" s="272"/>
      <c r="I11" s="272"/>
      <c r="J11" s="272"/>
      <c r="K11" s="272"/>
      <c r="L11" s="272"/>
      <c r="M11" s="272"/>
      <c r="N11" s="272"/>
      <c r="O11" s="272"/>
      <c r="P11" s="272"/>
      <c r="Q11" s="272"/>
      <c r="R11" s="272"/>
      <c r="S11" s="255"/>
      <c r="T11" s="284"/>
      <c r="U11" s="282">
        <f t="shared" si="0"/>
        <v>0</v>
      </c>
      <c r="V11" s="74"/>
    </row>
    <row r="12" spans="1:22" s="19" customFormat="1" ht="15.75" customHeight="1" thickBot="1">
      <c r="A12" s="461"/>
      <c r="B12" s="539" t="s">
        <v>427</v>
      </c>
      <c r="C12" s="540"/>
      <c r="D12" s="254"/>
      <c r="E12" s="272">
        <v>0</v>
      </c>
      <c r="F12" s="499"/>
      <c r="G12" s="272"/>
      <c r="H12" s="272"/>
      <c r="I12" s="272"/>
      <c r="J12" s="272"/>
      <c r="K12" s="272"/>
      <c r="L12" s="272"/>
      <c r="M12" s="272"/>
      <c r="N12" s="272"/>
      <c r="O12" s="272"/>
      <c r="P12" s="272"/>
      <c r="Q12" s="272"/>
      <c r="R12" s="272"/>
      <c r="S12" s="255"/>
      <c r="T12" s="284"/>
      <c r="U12" s="282">
        <f t="shared" si="0"/>
        <v>0</v>
      </c>
      <c r="V12" s="74"/>
    </row>
    <row r="13" spans="1:22" s="19" customFormat="1" ht="15.75" customHeight="1" thickBot="1">
      <c r="A13" s="461"/>
      <c r="B13" s="539" t="s">
        <v>428</v>
      </c>
      <c r="C13" s="540"/>
      <c r="D13" s="254"/>
      <c r="E13" s="272">
        <v>0</v>
      </c>
      <c r="F13" s="499"/>
      <c r="G13" s="272"/>
      <c r="H13" s="272"/>
      <c r="I13" s="272"/>
      <c r="J13" s="272"/>
      <c r="K13" s="272"/>
      <c r="L13" s="272"/>
      <c r="M13" s="272"/>
      <c r="N13" s="272"/>
      <c r="O13" s="272"/>
      <c r="P13" s="272"/>
      <c r="Q13" s="272"/>
      <c r="R13" s="272"/>
      <c r="S13" s="255"/>
      <c r="T13" s="284"/>
      <c r="U13" s="282">
        <f t="shared" si="0"/>
        <v>0</v>
      </c>
      <c r="V13" s="74"/>
    </row>
    <row r="14" spans="1:22" s="19" customFormat="1" ht="15.75" customHeight="1" thickBot="1">
      <c r="A14" s="461"/>
      <c r="B14" s="462"/>
      <c r="C14" s="463"/>
      <c r="D14" s="253"/>
      <c r="E14" s="272">
        <v>0</v>
      </c>
      <c r="F14" s="499"/>
      <c r="G14" s="272"/>
      <c r="H14" s="272"/>
      <c r="I14" s="272"/>
      <c r="J14" s="272"/>
      <c r="K14" s="272"/>
      <c r="L14" s="272"/>
      <c r="M14" s="272"/>
      <c r="N14" s="272"/>
      <c r="O14" s="272"/>
      <c r="P14" s="272"/>
      <c r="Q14" s="272"/>
      <c r="R14" s="272"/>
      <c r="S14" s="252">
        <v>0</v>
      </c>
      <c r="T14" s="283"/>
      <c r="U14" s="282">
        <f t="shared" si="0"/>
        <v>0</v>
      </c>
      <c r="V14" s="74"/>
    </row>
    <row r="15" spans="1:22" s="19" customFormat="1" ht="16.2" thickBot="1">
      <c r="A15" s="461"/>
      <c r="B15" s="462"/>
      <c r="C15" s="463"/>
      <c r="D15" s="253"/>
      <c r="E15" s="272">
        <v>0</v>
      </c>
      <c r="F15" s="499"/>
      <c r="G15" s="272"/>
      <c r="H15" s="272"/>
      <c r="I15" s="272"/>
      <c r="J15" s="272"/>
      <c r="K15" s="272"/>
      <c r="L15" s="272"/>
      <c r="M15" s="272"/>
      <c r="N15" s="272"/>
      <c r="O15" s="272"/>
      <c r="P15" s="272"/>
      <c r="Q15" s="272"/>
      <c r="R15" s="272"/>
      <c r="S15" s="252">
        <v>0</v>
      </c>
      <c r="T15" s="283"/>
      <c r="U15" s="282">
        <f t="shared" si="0"/>
        <v>0</v>
      </c>
    </row>
    <row r="16" spans="1:22" s="19" customFormat="1" ht="27.75" customHeight="1" thickBot="1">
      <c r="A16" s="461"/>
      <c r="B16" s="536"/>
      <c r="C16" s="537"/>
      <c r="D16" s="253"/>
      <c r="E16" s="272"/>
      <c r="F16" s="499"/>
      <c r="G16" s="272"/>
      <c r="H16" s="272"/>
      <c r="I16" s="272"/>
      <c r="J16" s="272"/>
      <c r="K16" s="272"/>
      <c r="L16" s="272"/>
      <c r="M16" s="272"/>
      <c r="N16" s="272"/>
      <c r="O16" s="272"/>
      <c r="P16" s="272"/>
      <c r="Q16" s="272"/>
      <c r="R16" s="272"/>
      <c r="S16" s="252">
        <v>0</v>
      </c>
      <c r="T16" s="283"/>
      <c r="U16" s="282">
        <f t="shared" si="0"/>
        <v>0</v>
      </c>
    </row>
    <row r="17" spans="1:21" s="19" customFormat="1" ht="22.5" customHeight="1">
      <c r="A17" s="479" t="s">
        <v>300</v>
      </c>
      <c r="B17" s="480" t="s">
        <v>299</v>
      </c>
      <c r="C17" s="481"/>
      <c r="D17" s="482"/>
      <c r="E17" s="486"/>
      <c r="F17" s="483"/>
      <c r="G17" s="483">
        <f>SUM(G7:G16)-G12</f>
        <v>0</v>
      </c>
      <c r="H17" s="483">
        <f t="shared" ref="H17:R17" si="1">SUM(H7:H16)-H12</f>
        <v>0</v>
      </c>
      <c r="I17" s="483">
        <f t="shared" si="1"/>
        <v>0</v>
      </c>
      <c r="J17" s="483">
        <f t="shared" si="1"/>
        <v>0</v>
      </c>
      <c r="K17" s="483">
        <f t="shared" si="1"/>
        <v>0</v>
      </c>
      <c r="L17" s="483">
        <f t="shared" si="1"/>
        <v>0</v>
      </c>
      <c r="M17" s="483">
        <f t="shared" si="1"/>
        <v>0</v>
      </c>
      <c r="N17" s="483">
        <f t="shared" si="1"/>
        <v>0</v>
      </c>
      <c r="O17" s="483">
        <f t="shared" si="1"/>
        <v>0</v>
      </c>
      <c r="P17" s="483">
        <f t="shared" si="1"/>
        <v>0</v>
      </c>
      <c r="Q17" s="483">
        <f t="shared" si="1"/>
        <v>0</v>
      </c>
      <c r="R17" s="483">
        <f t="shared" si="1"/>
        <v>0</v>
      </c>
      <c r="S17" s="484"/>
      <c r="T17" s="485"/>
      <c r="U17" s="483">
        <f>SUM(U7:U16)-U12</f>
        <v>0</v>
      </c>
    </row>
    <row r="18" spans="1:21" s="19" customFormat="1" ht="16.2" thickBot="1">
      <c r="A18" s="464"/>
      <c r="B18" s="532" t="s">
        <v>430</v>
      </c>
      <c r="C18" s="533"/>
      <c r="D18" s="254"/>
      <c r="E18" s="272"/>
      <c r="F18" s="272"/>
      <c r="G18" s="272"/>
      <c r="H18" s="272"/>
      <c r="I18" s="272"/>
      <c r="J18" s="272"/>
      <c r="K18" s="272"/>
      <c r="L18" s="272"/>
      <c r="M18" s="272"/>
      <c r="N18" s="272"/>
      <c r="O18" s="272"/>
      <c r="P18" s="272"/>
      <c r="Q18" s="272"/>
      <c r="R18" s="272"/>
      <c r="S18" s="255">
        <v>0</v>
      </c>
      <c r="T18" s="284"/>
      <c r="U18" s="256">
        <f t="shared" ref="U18:U20" si="2">SUM(G18:S18)</f>
        <v>0</v>
      </c>
    </row>
    <row r="19" spans="1:21" s="19" customFormat="1" ht="16.2" thickBot="1">
      <c r="A19" s="464"/>
      <c r="B19" s="532"/>
      <c r="C19" s="533"/>
      <c r="D19" s="254"/>
      <c r="E19" s="272"/>
      <c r="F19" s="272"/>
      <c r="G19" s="272"/>
      <c r="H19" s="272"/>
      <c r="I19" s="272"/>
      <c r="J19" s="272"/>
      <c r="K19" s="272"/>
      <c r="L19" s="272"/>
      <c r="M19" s="272"/>
      <c r="N19" s="272"/>
      <c r="O19" s="272"/>
      <c r="P19" s="272"/>
      <c r="Q19" s="272"/>
      <c r="R19" s="272"/>
      <c r="S19" s="255"/>
      <c r="T19" s="284"/>
      <c r="U19" s="256">
        <f t="shared" si="2"/>
        <v>0</v>
      </c>
    </row>
    <row r="20" spans="1:21" s="19" customFormat="1" ht="17.25" customHeight="1" thickBot="1">
      <c r="A20" s="464"/>
      <c r="B20" s="532"/>
      <c r="C20" s="533"/>
      <c r="D20" s="253"/>
      <c r="E20" s="272">
        <v>0</v>
      </c>
      <c r="F20" s="272"/>
      <c r="G20" s="272"/>
      <c r="H20" s="272"/>
      <c r="I20" s="272"/>
      <c r="J20" s="272"/>
      <c r="K20" s="272"/>
      <c r="L20" s="272"/>
      <c r="M20" s="272"/>
      <c r="N20" s="272"/>
      <c r="O20" s="272"/>
      <c r="P20" s="272"/>
      <c r="Q20" s="272"/>
      <c r="R20" s="272"/>
      <c r="S20" s="252">
        <v>0</v>
      </c>
      <c r="T20" s="283"/>
      <c r="U20" s="256">
        <f t="shared" si="2"/>
        <v>0</v>
      </c>
    </row>
    <row r="21" spans="1:21" s="19" customFormat="1" ht="15.6">
      <c r="A21" s="465" t="s">
        <v>301</v>
      </c>
      <c r="B21" s="466" t="s">
        <v>318</v>
      </c>
      <c r="C21" s="467"/>
      <c r="D21" s="468"/>
      <c r="E21" s="486"/>
      <c r="F21" s="469"/>
      <c r="G21" s="470">
        <f t="shared" ref="G21:R21" si="3">SUM(G18:G20)</f>
        <v>0</v>
      </c>
      <c r="H21" s="470">
        <f t="shared" si="3"/>
        <v>0</v>
      </c>
      <c r="I21" s="470">
        <f t="shared" si="3"/>
        <v>0</v>
      </c>
      <c r="J21" s="470">
        <f t="shared" si="3"/>
        <v>0</v>
      </c>
      <c r="K21" s="470">
        <f t="shared" si="3"/>
        <v>0</v>
      </c>
      <c r="L21" s="470">
        <f t="shared" si="3"/>
        <v>0</v>
      </c>
      <c r="M21" s="470">
        <f t="shared" si="3"/>
        <v>0</v>
      </c>
      <c r="N21" s="470">
        <f t="shared" si="3"/>
        <v>0</v>
      </c>
      <c r="O21" s="470">
        <f t="shared" si="3"/>
        <v>0</v>
      </c>
      <c r="P21" s="470">
        <f t="shared" si="3"/>
        <v>0</v>
      </c>
      <c r="Q21" s="470">
        <f t="shared" si="3"/>
        <v>0</v>
      </c>
      <c r="R21" s="470">
        <f t="shared" si="3"/>
        <v>0</v>
      </c>
      <c r="S21" s="470">
        <f>SUM(S16:S20)</f>
        <v>0</v>
      </c>
      <c r="T21" s="471"/>
      <c r="U21" s="470">
        <f>SUM(U18:U20)</f>
        <v>0</v>
      </c>
    </row>
    <row r="22" spans="1:21" s="20" customFormat="1" ht="18.75" customHeight="1" thickBot="1">
      <c r="A22" s="273"/>
      <c r="B22" s="274" t="s">
        <v>179</v>
      </c>
      <c r="C22" s="275"/>
      <c r="D22" s="275"/>
      <c r="E22" s="276">
        <f>+E21+E17</f>
        <v>0</v>
      </c>
      <c r="F22" s="276"/>
      <c r="G22" s="276">
        <f t="shared" ref="G22:R22" si="4">+G21+G17</f>
        <v>0</v>
      </c>
      <c r="H22" s="276">
        <f t="shared" si="4"/>
        <v>0</v>
      </c>
      <c r="I22" s="276">
        <f t="shared" si="4"/>
        <v>0</v>
      </c>
      <c r="J22" s="276">
        <f t="shared" si="4"/>
        <v>0</v>
      </c>
      <c r="K22" s="276">
        <f t="shared" si="4"/>
        <v>0</v>
      </c>
      <c r="L22" s="276">
        <f t="shared" si="4"/>
        <v>0</v>
      </c>
      <c r="M22" s="276">
        <f t="shared" si="4"/>
        <v>0</v>
      </c>
      <c r="N22" s="276">
        <f t="shared" si="4"/>
        <v>0</v>
      </c>
      <c r="O22" s="276">
        <f t="shared" si="4"/>
        <v>0</v>
      </c>
      <c r="P22" s="276">
        <f t="shared" si="4"/>
        <v>0</v>
      </c>
      <c r="Q22" s="276">
        <f t="shared" si="4"/>
        <v>0</v>
      </c>
      <c r="R22" s="276">
        <f t="shared" si="4"/>
        <v>0</v>
      </c>
      <c r="S22" s="276">
        <f>SUM(S21:S21)</f>
        <v>0</v>
      </c>
      <c r="T22" s="276"/>
      <c r="U22" s="276">
        <f>+U21+U17</f>
        <v>0</v>
      </c>
    </row>
    <row r="23" spans="1:21" s="19" customFormat="1" ht="0.75" customHeight="1">
      <c r="A23" s="103"/>
      <c r="B23" s="104"/>
      <c r="C23" s="105"/>
      <c r="D23" s="105"/>
      <c r="F23" s="32"/>
      <c r="G23" s="32"/>
      <c r="H23" s="32"/>
      <c r="I23" s="32"/>
      <c r="J23" s="32"/>
      <c r="K23" s="32"/>
      <c r="L23" s="32"/>
      <c r="M23" s="32"/>
      <c r="N23" s="32"/>
      <c r="O23" s="32"/>
      <c r="P23" s="32"/>
      <c r="Q23" s="32"/>
      <c r="R23" s="32"/>
      <c r="S23" s="32"/>
    </row>
    <row r="24" spans="1:21" s="19" customFormat="1" ht="15.75" customHeight="1">
      <c r="A24" s="103"/>
      <c r="B24" s="104"/>
      <c r="C24" s="105"/>
      <c r="D24" s="105"/>
      <c r="F24" s="32"/>
      <c r="G24" s="287"/>
      <c r="H24" s="287"/>
      <c r="I24" s="287"/>
      <c r="J24" s="287"/>
      <c r="K24" s="287"/>
      <c r="L24" s="287"/>
      <c r="M24" s="287"/>
      <c r="N24" s="287"/>
      <c r="O24" s="287"/>
      <c r="P24" s="287"/>
      <c r="Q24" s="287"/>
      <c r="R24" s="287"/>
      <c r="S24" s="287"/>
      <c r="T24" s="287"/>
      <c r="U24" s="287"/>
    </row>
    <row r="25" spans="1:21" s="19" customFormat="1" ht="4.5" customHeight="1">
      <c r="A25" s="103"/>
      <c r="B25" s="104"/>
      <c r="C25" s="105"/>
      <c r="D25" s="105"/>
      <c r="F25" s="32"/>
      <c r="G25" s="32"/>
      <c r="H25" s="32"/>
      <c r="I25" s="32"/>
      <c r="J25" s="32"/>
      <c r="K25" s="32"/>
      <c r="L25" s="32"/>
      <c r="M25" s="32"/>
      <c r="N25" s="32"/>
      <c r="O25" s="32"/>
      <c r="P25" s="32"/>
      <c r="Q25" s="32"/>
      <c r="R25" s="32"/>
      <c r="S25" s="32"/>
    </row>
    <row r="26" spans="1:21" s="19" customFormat="1" ht="19.8" hidden="1" customHeight="1">
      <c r="A26" s="538" t="s">
        <v>212</v>
      </c>
      <c r="B26" s="538"/>
      <c r="C26" s="538"/>
      <c r="D26" s="106"/>
      <c r="F26" s="32"/>
      <c r="G26" s="32"/>
      <c r="H26" s="32"/>
      <c r="I26" s="32"/>
      <c r="J26" s="32"/>
      <c r="K26" s="32"/>
      <c r="L26" s="32"/>
      <c r="M26" s="32"/>
      <c r="N26" s="32"/>
      <c r="O26" s="32"/>
      <c r="P26" s="32"/>
      <c r="Q26" s="32"/>
      <c r="R26" s="32"/>
      <c r="S26" s="32"/>
    </row>
    <row r="27" spans="1:21" s="19" customFormat="1" ht="25.2" hidden="1" customHeight="1">
      <c r="A27" s="68"/>
      <c r="E27" s="41" t="s">
        <v>80</v>
      </c>
      <c r="F27" s="59">
        <v>1</v>
      </c>
      <c r="G27" s="41" t="s">
        <v>111</v>
      </c>
      <c r="H27" s="41" t="s">
        <v>101</v>
      </c>
      <c r="I27" s="41" t="s">
        <v>102</v>
      </c>
      <c r="J27" s="41" t="s">
        <v>103</v>
      </c>
      <c r="K27" s="41" t="s">
        <v>116</v>
      </c>
      <c r="L27" s="41" t="s">
        <v>104</v>
      </c>
      <c r="M27" s="41" t="s">
        <v>117</v>
      </c>
      <c r="N27" s="41" t="s">
        <v>105</v>
      </c>
      <c r="O27" s="41" t="s">
        <v>106</v>
      </c>
      <c r="P27" s="41" t="s">
        <v>107</v>
      </c>
      <c r="Q27" s="41" t="s">
        <v>108</v>
      </c>
      <c r="R27" s="41" t="s">
        <v>109</v>
      </c>
      <c r="S27" s="41" t="s">
        <v>110</v>
      </c>
      <c r="T27" s="41"/>
      <c r="U27" s="41" t="s">
        <v>209</v>
      </c>
    </row>
    <row r="28" spans="1:21" s="19" customFormat="1" ht="15.6" hidden="1">
      <c r="A28" s="472" t="s">
        <v>121</v>
      </c>
      <c r="B28" s="531"/>
      <c r="C28" s="531"/>
      <c r="D28" s="443"/>
      <c r="E28" s="473"/>
      <c r="F28" s="172"/>
      <c r="G28" s="279"/>
      <c r="H28" s="279"/>
      <c r="I28" s="279"/>
      <c r="J28" s="279"/>
      <c r="K28" s="279"/>
      <c r="L28" s="279"/>
      <c r="M28" s="279"/>
      <c r="N28" s="279"/>
      <c r="O28" s="279"/>
      <c r="P28" s="279"/>
      <c r="Q28" s="279"/>
      <c r="R28" s="279"/>
      <c r="S28" s="279">
        <f>S7*$E28</f>
        <v>0</v>
      </c>
      <c r="T28" s="279">
        <f>T7*$E28</f>
        <v>0</v>
      </c>
      <c r="U28" s="280"/>
    </row>
    <row r="29" spans="1:21" s="19" customFormat="1" ht="15.75" hidden="1" customHeight="1">
      <c r="A29" s="472" t="s">
        <v>122</v>
      </c>
      <c r="B29" s="531"/>
      <c r="C29" s="531"/>
      <c r="D29" s="443"/>
      <c r="E29" s="473"/>
      <c r="F29" s="172"/>
      <c r="G29" s="279"/>
      <c r="H29" s="279"/>
      <c r="I29" s="279"/>
      <c r="J29" s="279"/>
      <c r="K29" s="279"/>
      <c r="L29" s="279"/>
      <c r="M29" s="279"/>
      <c r="N29" s="279"/>
      <c r="O29" s="279"/>
      <c r="P29" s="279"/>
      <c r="Q29" s="279"/>
      <c r="R29" s="279"/>
      <c r="S29" s="279" t="e">
        <f>#REF!*$E29</f>
        <v>#REF!</v>
      </c>
      <c r="T29" s="280"/>
      <c r="U29" s="280"/>
    </row>
    <row r="30" spans="1:21" s="19" customFormat="1" ht="15.75" hidden="1" customHeight="1">
      <c r="A30" s="472" t="s">
        <v>123</v>
      </c>
      <c r="B30" s="531"/>
      <c r="C30" s="531"/>
      <c r="D30" s="443"/>
      <c r="E30" s="473"/>
      <c r="F30" s="172"/>
      <c r="G30" s="279"/>
      <c r="H30" s="279"/>
      <c r="I30" s="279"/>
      <c r="J30" s="279"/>
      <c r="K30" s="279"/>
      <c r="L30" s="279"/>
      <c r="M30" s="279"/>
      <c r="N30" s="279"/>
      <c r="O30" s="279"/>
      <c r="P30" s="279"/>
      <c r="Q30" s="279"/>
      <c r="R30" s="279"/>
      <c r="S30" s="279" t="e">
        <f>#REF!*$E30</f>
        <v>#REF!</v>
      </c>
      <c r="T30" s="280"/>
      <c r="U30" s="280"/>
    </row>
    <row r="31" spans="1:21" s="19" customFormat="1" ht="15.6" hidden="1">
      <c r="A31" s="472" t="s">
        <v>377</v>
      </c>
      <c r="B31" s="531"/>
      <c r="C31" s="531"/>
      <c r="D31" s="443"/>
      <c r="E31" s="473"/>
      <c r="F31" s="172"/>
      <c r="G31" s="279"/>
      <c r="H31" s="279"/>
      <c r="I31" s="279"/>
      <c r="J31" s="279"/>
      <c r="K31" s="279"/>
      <c r="L31" s="279"/>
      <c r="M31" s="279"/>
      <c r="N31" s="279"/>
      <c r="O31" s="279"/>
      <c r="P31" s="279"/>
      <c r="Q31" s="279"/>
      <c r="R31" s="279"/>
      <c r="S31" s="279" t="e">
        <f>#REF!*$E31</f>
        <v>#REF!</v>
      </c>
      <c r="T31" s="280"/>
      <c r="U31" s="280"/>
    </row>
    <row r="32" spans="1:21" s="19" customFormat="1" ht="15.6" hidden="1">
      <c r="A32" s="472" t="s">
        <v>359</v>
      </c>
      <c r="B32" s="531"/>
      <c r="C32" s="531"/>
      <c r="D32" s="443"/>
      <c r="E32" s="473"/>
      <c r="F32" s="172"/>
      <c r="G32" s="279"/>
      <c r="H32" s="279"/>
      <c r="I32" s="279"/>
      <c r="J32" s="279"/>
      <c r="K32" s="279"/>
      <c r="L32" s="279"/>
      <c r="M32" s="279"/>
      <c r="N32" s="279"/>
      <c r="O32" s="279"/>
      <c r="P32" s="279"/>
      <c r="Q32" s="279"/>
      <c r="R32" s="279"/>
      <c r="S32" s="279" t="e">
        <f>#REF!*$E32</f>
        <v>#REF!</v>
      </c>
      <c r="T32" s="280"/>
      <c r="U32" s="280"/>
    </row>
    <row r="33" spans="1:21" s="19" customFormat="1" ht="15.6" hidden="1">
      <c r="A33" s="472" t="s">
        <v>360</v>
      </c>
      <c r="B33" s="531"/>
      <c r="C33" s="531"/>
      <c r="D33" s="443"/>
      <c r="E33" s="473"/>
      <c r="F33" s="172"/>
      <c r="G33" s="279"/>
      <c r="H33" s="279"/>
      <c r="I33" s="279"/>
      <c r="J33" s="279"/>
      <c r="K33" s="279"/>
      <c r="L33" s="279"/>
      <c r="M33" s="279"/>
      <c r="N33" s="279"/>
      <c r="O33" s="279"/>
      <c r="P33" s="279"/>
      <c r="Q33" s="279"/>
      <c r="R33" s="279"/>
      <c r="S33" s="279" t="e">
        <f>#REF!*$E33</f>
        <v>#REF!</v>
      </c>
      <c r="T33" s="280"/>
      <c r="U33" s="280"/>
    </row>
    <row r="34" spans="1:21" s="19" customFormat="1" ht="15.6" hidden="1">
      <c r="A34" s="472" t="s">
        <v>361</v>
      </c>
      <c r="B34" s="531"/>
      <c r="C34" s="531"/>
      <c r="D34" s="443"/>
      <c r="E34" s="473"/>
      <c r="F34" s="172"/>
      <c r="G34" s="279"/>
      <c r="H34" s="279"/>
      <c r="I34" s="279"/>
      <c r="J34" s="279"/>
      <c r="K34" s="279"/>
      <c r="L34" s="279"/>
      <c r="M34" s="279"/>
      <c r="N34" s="279"/>
      <c r="O34" s="279"/>
      <c r="P34" s="279"/>
      <c r="Q34" s="279"/>
      <c r="R34" s="279"/>
      <c r="S34" s="279" t="e">
        <f>#REF!*$E34</f>
        <v>#REF!</v>
      </c>
      <c r="T34" s="280"/>
      <c r="U34" s="280"/>
    </row>
    <row r="35" spans="1:21" s="19" customFormat="1" ht="15.6" hidden="1">
      <c r="A35" s="472" t="s">
        <v>362</v>
      </c>
      <c r="B35" s="531"/>
      <c r="C35" s="531"/>
      <c r="D35" s="443"/>
      <c r="E35" s="473"/>
      <c r="F35" s="172"/>
      <c r="G35" s="279"/>
      <c r="H35" s="279"/>
      <c r="I35" s="279"/>
      <c r="J35" s="279"/>
      <c r="K35" s="279"/>
      <c r="L35" s="279"/>
      <c r="M35" s="279"/>
      <c r="N35" s="279"/>
      <c r="O35" s="279"/>
      <c r="P35" s="279"/>
      <c r="Q35" s="279"/>
      <c r="R35" s="279"/>
      <c r="S35" s="279" t="e">
        <f>#REF!*$E35</f>
        <v>#REF!</v>
      </c>
      <c r="T35" s="280"/>
      <c r="U35" s="280"/>
    </row>
    <row r="36" spans="1:21" s="19" customFormat="1" ht="15.6" hidden="1">
      <c r="A36" s="472" t="s">
        <v>363</v>
      </c>
      <c r="B36" s="531"/>
      <c r="C36" s="531"/>
      <c r="D36" s="443"/>
      <c r="E36" s="473"/>
      <c r="F36" s="172"/>
      <c r="G36" s="279"/>
      <c r="H36" s="279"/>
      <c r="I36" s="279"/>
      <c r="J36" s="279"/>
      <c r="K36" s="279"/>
      <c r="L36" s="279"/>
      <c r="M36" s="279"/>
      <c r="N36" s="279"/>
      <c r="O36" s="279"/>
      <c r="P36" s="279"/>
      <c r="Q36" s="279"/>
      <c r="R36" s="279"/>
      <c r="S36" s="279">
        <f t="shared" ref="S36:S42" si="5">S14*$E36</f>
        <v>0</v>
      </c>
      <c r="T36" s="280"/>
      <c r="U36" s="280"/>
    </row>
    <row r="37" spans="1:21" s="19" customFormat="1" ht="15.6" hidden="1">
      <c r="A37" s="472" t="s">
        <v>376</v>
      </c>
      <c r="B37" s="531"/>
      <c r="C37" s="531"/>
      <c r="D37" s="443"/>
      <c r="E37" s="473"/>
      <c r="F37" s="172"/>
      <c r="G37" s="279"/>
      <c r="H37" s="279"/>
      <c r="I37" s="279"/>
      <c r="J37" s="279"/>
      <c r="K37" s="279"/>
      <c r="L37" s="279"/>
      <c r="M37" s="279"/>
      <c r="N37" s="279"/>
      <c r="O37" s="279"/>
      <c r="P37" s="279"/>
      <c r="Q37" s="279"/>
      <c r="R37" s="279"/>
      <c r="S37" s="279">
        <f t="shared" si="5"/>
        <v>0</v>
      </c>
      <c r="T37" s="280"/>
      <c r="U37" s="280"/>
    </row>
    <row r="38" spans="1:21" s="19" customFormat="1" ht="15.6" hidden="1">
      <c r="A38" s="472" t="s">
        <v>364</v>
      </c>
      <c r="B38" s="531"/>
      <c r="C38" s="531"/>
      <c r="D38" s="443"/>
      <c r="E38" s="473"/>
      <c r="F38" s="172"/>
      <c r="G38" s="279"/>
      <c r="H38" s="279"/>
      <c r="I38" s="279"/>
      <c r="J38" s="279"/>
      <c r="K38" s="279"/>
      <c r="L38" s="279"/>
      <c r="M38" s="279"/>
      <c r="N38" s="279"/>
      <c r="O38" s="279"/>
      <c r="P38" s="279"/>
      <c r="Q38" s="279"/>
      <c r="R38" s="279"/>
      <c r="S38" s="279">
        <f t="shared" si="5"/>
        <v>0</v>
      </c>
      <c r="T38" s="280"/>
      <c r="U38" s="280"/>
    </row>
    <row r="39" spans="1:21" s="19" customFormat="1" ht="15.75" hidden="1" customHeight="1">
      <c r="A39" s="472" t="s">
        <v>365</v>
      </c>
      <c r="B39" s="531"/>
      <c r="C39" s="531"/>
      <c r="D39" s="443"/>
      <c r="E39" s="473"/>
      <c r="F39" s="172"/>
      <c r="G39" s="279"/>
      <c r="H39" s="279"/>
      <c r="I39" s="279"/>
      <c r="J39" s="279"/>
      <c r="K39" s="279"/>
      <c r="L39" s="279"/>
      <c r="M39" s="279"/>
      <c r="N39" s="279"/>
      <c r="O39" s="279"/>
      <c r="P39" s="279"/>
      <c r="Q39" s="279"/>
      <c r="R39" s="279"/>
      <c r="S39" s="279">
        <f t="shared" si="5"/>
        <v>0</v>
      </c>
      <c r="T39" s="280"/>
      <c r="U39" s="280"/>
    </row>
    <row r="40" spans="1:21" s="19" customFormat="1" ht="15.75" hidden="1" customHeight="1">
      <c r="A40" s="472" t="s">
        <v>366</v>
      </c>
      <c r="B40" s="531"/>
      <c r="C40" s="531"/>
      <c r="D40" s="443"/>
      <c r="E40" s="473"/>
      <c r="F40" s="172"/>
      <c r="G40" s="279"/>
      <c r="H40" s="279"/>
      <c r="I40" s="279"/>
      <c r="J40" s="279"/>
      <c r="K40" s="279"/>
      <c r="L40" s="279"/>
      <c r="M40" s="279"/>
      <c r="N40" s="279"/>
      <c r="O40" s="279"/>
      <c r="P40" s="279"/>
      <c r="Q40" s="279"/>
      <c r="R40" s="279"/>
      <c r="S40" s="279">
        <f t="shared" si="5"/>
        <v>0</v>
      </c>
      <c r="T40" s="280"/>
      <c r="U40" s="280"/>
    </row>
    <row r="41" spans="1:21" s="19" customFormat="1" ht="30" hidden="1" customHeight="1">
      <c r="A41" s="472" t="s">
        <v>367</v>
      </c>
      <c r="B41" s="531"/>
      <c r="C41" s="531"/>
      <c r="D41" s="443"/>
      <c r="E41" s="473"/>
      <c r="F41" s="172"/>
      <c r="G41" s="279"/>
      <c r="H41" s="279"/>
      <c r="I41" s="279"/>
      <c r="J41" s="279"/>
      <c r="K41" s="279"/>
      <c r="L41" s="279"/>
      <c r="M41" s="279"/>
      <c r="N41" s="279"/>
      <c r="O41" s="279"/>
      <c r="P41" s="279"/>
      <c r="Q41" s="279"/>
      <c r="R41" s="279"/>
      <c r="S41" s="279">
        <f t="shared" si="5"/>
        <v>0</v>
      </c>
      <c r="T41" s="280"/>
      <c r="U41" s="280"/>
    </row>
    <row r="42" spans="1:21" s="19" customFormat="1" ht="28.5" hidden="1" customHeight="1">
      <c r="A42" s="472" t="s">
        <v>378</v>
      </c>
      <c r="B42" s="531"/>
      <c r="C42" s="531"/>
      <c r="D42" s="443"/>
      <c r="E42" s="473"/>
      <c r="F42" s="172"/>
      <c r="G42" s="279"/>
      <c r="H42" s="279"/>
      <c r="I42" s="279"/>
      <c r="J42" s="279"/>
      <c r="K42" s="279"/>
      <c r="L42" s="279"/>
      <c r="M42" s="279"/>
      <c r="N42" s="279"/>
      <c r="O42" s="279"/>
      <c r="P42" s="279"/>
      <c r="Q42" s="279"/>
      <c r="R42" s="279"/>
      <c r="S42" s="279">
        <f t="shared" si="5"/>
        <v>0</v>
      </c>
      <c r="T42" s="280"/>
      <c r="U42" s="280"/>
    </row>
    <row r="43" spans="1:21" s="19" customFormat="1" ht="25.5" hidden="1" customHeight="1">
      <c r="A43" s="472" t="s">
        <v>379</v>
      </c>
      <c r="B43" s="531"/>
      <c r="C43" s="531"/>
      <c r="D43" s="443"/>
      <c r="E43" s="473"/>
      <c r="F43" s="172"/>
      <c r="G43" s="279"/>
      <c r="H43" s="279"/>
      <c r="I43" s="279"/>
      <c r="J43" s="279"/>
      <c r="K43" s="279"/>
      <c r="L43" s="279"/>
      <c r="M43" s="279"/>
      <c r="N43" s="279"/>
      <c r="O43" s="279"/>
      <c r="P43" s="279"/>
      <c r="Q43" s="279"/>
      <c r="R43" s="279"/>
      <c r="S43" s="279" t="e">
        <f>#REF!*$E43</f>
        <v>#REF!</v>
      </c>
      <c r="T43" s="280"/>
      <c r="U43" s="280"/>
    </row>
    <row r="44" spans="1:21" s="19" customFormat="1" ht="24" hidden="1" customHeight="1">
      <c r="A44" s="472" t="s">
        <v>380</v>
      </c>
      <c r="B44" s="531"/>
      <c r="C44" s="531"/>
      <c r="D44" s="443"/>
      <c r="E44" s="473"/>
      <c r="F44" s="172"/>
      <c r="G44" s="279"/>
      <c r="H44" s="279"/>
      <c r="I44" s="279"/>
      <c r="J44" s="279"/>
      <c r="K44" s="279"/>
      <c r="L44" s="279"/>
      <c r="M44" s="279"/>
      <c r="N44" s="279"/>
      <c r="O44" s="279"/>
      <c r="P44" s="279"/>
      <c r="Q44" s="279"/>
      <c r="R44" s="279"/>
      <c r="S44" s="279" t="e">
        <f>#REF!*$E44</f>
        <v>#REF!</v>
      </c>
      <c r="T44" s="280"/>
      <c r="U44" s="280"/>
    </row>
    <row r="45" spans="1:21" s="19" customFormat="1" ht="15.6" hidden="1">
      <c r="A45" s="472" t="s">
        <v>124</v>
      </c>
      <c r="B45" s="531"/>
      <c r="C45" s="531"/>
      <c r="D45" s="443"/>
      <c r="E45" s="473"/>
      <c r="F45" s="172"/>
      <c r="G45" s="279"/>
      <c r="H45" s="279"/>
      <c r="I45" s="279"/>
      <c r="J45" s="279"/>
      <c r="K45" s="279"/>
      <c r="L45" s="279"/>
      <c r="M45" s="279"/>
      <c r="N45" s="279"/>
      <c r="O45" s="279"/>
      <c r="P45" s="279"/>
      <c r="Q45" s="279"/>
      <c r="R45" s="279"/>
      <c r="S45" s="279" t="e">
        <f>#REF!*$E45</f>
        <v>#REF!</v>
      </c>
      <c r="T45" s="280"/>
      <c r="U45" s="280"/>
    </row>
    <row r="46" spans="1:21" s="19" customFormat="1" ht="15.75" hidden="1" customHeight="1">
      <c r="A46" s="472" t="s">
        <v>125</v>
      </c>
      <c r="B46" s="531"/>
      <c r="C46" s="531"/>
      <c r="D46" s="443"/>
      <c r="E46" s="473"/>
      <c r="F46" s="172"/>
      <c r="G46" s="279">
        <f t="shared" ref="G46:R46" si="6">G15*$E46</f>
        <v>0</v>
      </c>
      <c r="H46" s="279">
        <f t="shared" si="6"/>
        <v>0</v>
      </c>
      <c r="I46" s="279">
        <f t="shared" si="6"/>
        <v>0</v>
      </c>
      <c r="J46" s="279">
        <f t="shared" si="6"/>
        <v>0</v>
      </c>
      <c r="K46" s="279">
        <f t="shared" si="6"/>
        <v>0</v>
      </c>
      <c r="L46" s="279">
        <f t="shared" si="6"/>
        <v>0</v>
      </c>
      <c r="M46" s="279">
        <f t="shared" si="6"/>
        <v>0</v>
      </c>
      <c r="N46" s="279">
        <f t="shared" si="6"/>
        <v>0</v>
      </c>
      <c r="O46" s="279">
        <f t="shared" si="6"/>
        <v>0</v>
      </c>
      <c r="P46" s="279">
        <f t="shared" si="6"/>
        <v>0</v>
      </c>
      <c r="Q46" s="279">
        <f t="shared" si="6"/>
        <v>0</v>
      </c>
      <c r="R46" s="279">
        <f t="shared" si="6"/>
        <v>0</v>
      </c>
      <c r="S46" s="279" t="e">
        <f>#REF!*$E46</f>
        <v>#REF!</v>
      </c>
      <c r="T46" s="280"/>
      <c r="U46" s="280"/>
    </row>
    <row r="47" spans="1:21" s="19" customFormat="1" ht="36" hidden="1" customHeight="1">
      <c r="A47" s="472" t="s">
        <v>126</v>
      </c>
      <c r="B47" s="531"/>
      <c r="C47" s="531"/>
      <c r="D47" s="443"/>
      <c r="E47" s="473"/>
      <c r="F47" s="172"/>
      <c r="G47" s="279">
        <f t="shared" ref="G47:R47" si="7">G16*$E47</f>
        <v>0</v>
      </c>
      <c r="H47" s="279">
        <f t="shared" si="7"/>
        <v>0</v>
      </c>
      <c r="I47" s="279">
        <f t="shared" si="7"/>
        <v>0</v>
      </c>
      <c r="J47" s="279">
        <f t="shared" si="7"/>
        <v>0</v>
      </c>
      <c r="K47" s="279">
        <f t="shared" si="7"/>
        <v>0</v>
      </c>
      <c r="L47" s="279">
        <f t="shared" si="7"/>
        <v>0</v>
      </c>
      <c r="M47" s="279">
        <f t="shared" si="7"/>
        <v>0</v>
      </c>
      <c r="N47" s="279">
        <f t="shared" si="7"/>
        <v>0</v>
      </c>
      <c r="O47" s="279">
        <f t="shared" si="7"/>
        <v>0</v>
      </c>
      <c r="P47" s="279">
        <f t="shared" si="7"/>
        <v>0</v>
      </c>
      <c r="Q47" s="279">
        <f t="shared" si="7"/>
        <v>0</v>
      </c>
      <c r="R47" s="279">
        <f t="shared" si="7"/>
        <v>0</v>
      </c>
      <c r="S47" s="279" t="e">
        <f>#REF!*$E47</f>
        <v>#REF!</v>
      </c>
      <c r="T47" s="280"/>
      <c r="U47" s="280"/>
    </row>
    <row r="48" spans="1:21" s="19" customFormat="1" ht="24" hidden="1" customHeight="1">
      <c r="A48" s="34"/>
      <c r="B48" s="531" t="str">
        <f>B17</f>
        <v>Total County Units</v>
      </c>
      <c r="C48" s="531"/>
      <c r="D48" s="443"/>
      <c r="E48" s="474"/>
      <c r="F48" s="475"/>
      <c r="G48" s="476">
        <f>SUM(G28:G47)</f>
        <v>0</v>
      </c>
      <c r="H48" s="476">
        <f t="shared" ref="H48:R48" si="8">SUM(H28:H47)</f>
        <v>0</v>
      </c>
      <c r="I48" s="476">
        <f t="shared" si="8"/>
        <v>0</v>
      </c>
      <c r="J48" s="476">
        <f t="shared" si="8"/>
        <v>0</v>
      </c>
      <c r="K48" s="476">
        <f t="shared" si="8"/>
        <v>0</v>
      </c>
      <c r="L48" s="476">
        <f t="shared" si="8"/>
        <v>0</v>
      </c>
      <c r="M48" s="476">
        <f t="shared" si="8"/>
        <v>0</v>
      </c>
      <c r="N48" s="476">
        <f t="shared" si="8"/>
        <v>0</v>
      </c>
      <c r="O48" s="476">
        <f t="shared" si="8"/>
        <v>0</v>
      </c>
      <c r="P48" s="476">
        <f t="shared" si="8"/>
        <v>0</v>
      </c>
      <c r="Q48" s="476">
        <f t="shared" si="8"/>
        <v>0</v>
      </c>
      <c r="R48" s="476">
        <f t="shared" si="8"/>
        <v>0</v>
      </c>
      <c r="S48" s="476" t="e">
        <f>#REF!*$E48</f>
        <v>#REF!</v>
      </c>
      <c r="T48" s="477"/>
      <c r="U48" s="477"/>
    </row>
    <row r="49" spans="1:256" s="20" customFormat="1" hidden="1">
      <c r="A49" s="257"/>
      <c r="B49" s="257"/>
      <c r="C49" s="441" t="s">
        <v>307</v>
      </c>
      <c r="D49" s="257"/>
      <c r="E49" s="258"/>
      <c r="F49" s="258"/>
      <c r="G49" s="258"/>
      <c r="H49" s="258"/>
      <c r="I49" s="258"/>
      <c r="J49" s="258"/>
      <c r="K49" s="258"/>
      <c r="L49" s="258"/>
      <c r="M49" s="258"/>
      <c r="N49" s="258"/>
      <c r="O49" s="258"/>
      <c r="P49" s="258"/>
      <c r="Q49" s="258"/>
      <c r="R49" s="258"/>
      <c r="S49" s="258"/>
      <c r="T49" s="258"/>
      <c r="U49" s="258"/>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7"/>
      <c r="CU49" s="257"/>
      <c r="CV49" s="257"/>
      <c r="CW49" s="257"/>
      <c r="CX49" s="257"/>
      <c r="CY49" s="257"/>
      <c r="CZ49" s="257"/>
      <c r="DA49" s="257"/>
      <c r="DB49" s="257"/>
      <c r="DC49" s="257"/>
      <c r="DD49" s="257"/>
      <c r="DE49" s="257"/>
      <c r="DF49" s="257"/>
      <c r="DG49" s="257"/>
      <c r="DH49" s="257"/>
      <c r="DI49" s="257"/>
      <c r="DJ49" s="257"/>
      <c r="DK49" s="257"/>
      <c r="DL49" s="257"/>
      <c r="DM49" s="257"/>
      <c r="DN49" s="257"/>
      <c r="DO49" s="257"/>
      <c r="DP49" s="257"/>
      <c r="DQ49" s="257"/>
      <c r="DR49" s="257"/>
      <c r="DS49" s="257"/>
      <c r="DT49" s="257"/>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7"/>
      <c r="EY49" s="257"/>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7"/>
      <c r="GC49" s="257"/>
      <c r="GD49" s="257"/>
      <c r="GE49" s="257"/>
      <c r="GF49" s="257"/>
      <c r="GG49" s="257"/>
      <c r="GH49" s="257"/>
      <c r="GI49" s="257"/>
      <c r="GJ49" s="257"/>
      <c r="GK49" s="257"/>
      <c r="GL49" s="257"/>
      <c r="GM49" s="257"/>
      <c r="GN49" s="257"/>
      <c r="GO49" s="257"/>
      <c r="GP49" s="257"/>
      <c r="GQ49" s="257"/>
      <c r="GR49" s="257"/>
      <c r="GS49" s="257"/>
      <c r="GT49" s="257"/>
      <c r="GU49" s="257"/>
      <c r="GV49" s="257"/>
      <c r="GW49" s="257"/>
      <c r="GX49" s="257"/>
      <c r="GY49" s="257"/>
      <c r="GZ49" s="257"/>
      <c r="HA49" s="257"/>
      <c r="HB49" s="257"/>
      <c r="HC49" s="257"/>
      <c r="HD49" s="257"/>
      <c r="HE49" s="257"/>
      <c r="HF49" s="257"/>
      <c r="HG49" s="257"/>
      <c r="HH49" s="257"/>
      <c r="HI49" s="257"/>
      <c r="HJ49" s="257"/>
      <c r="HK49" s="257"/>
      <c r="HL49" s="257"/>
      <c r="HM49" s="257"/>
      <c r="HN49" s="257"/>
      <c r="HO49" s="257"/>
      <c r="HP49" s="257"/>
      <c r="HQ49" s="257"/>
      <c r="HR49" s="257"/>
      <c r="HS49" s="257"/>
      <c r="HT49" s="257"/>
      <c r="HU49" s="257"/>
      <c r="HV49" s="257"/>
      <c r="HW49" s="257"/>
      <c r="HX49" s="257"/>
      <c r="HY49" s="257"/>
      <c r="HZ49" s="257"/>
      <c r="IA49" s="257"/>
      <c r="IB49" s="257"/>
      <c r="IC49" s="257"/>
      <c r="ID49" s="257"/>
      <c r="IE49" s="257"/>
      <c r="IF49" s="257"/>
      <c r="IG49" s="257"/>
      <c r="IH49" s="257"/>
      <c r="II49" s="257"/>
      <c r="IJ49" s="257"/>
      <c r="IK49" s="257"/>
      <c r="IL49" s="257"/>
      <c r="IM49" s="257"/>
      <c r="IN49" s="257"/>
      <c r="IO49" s="257"/>
      <c r="IP49" s="257"/>
      <c r="IQ49" s="257"/>
      <c r="IR49" s="257"/>
      <c r="IS49" s="257"/>
      <c r="IT49" s="257"/>
      <c r="IU49" s="257"/>
      <c r="IV49" s="257"/>
    </row>
    <row r="50" spans="1:256" s="20" customFormat="1" hidden="1">
      <c r="A50" s="257"/>
      <c r="B50" s="257"/>
      <c r="C50" s="441" t="s">
        <v>308</v>
      </c>
      <c r="D50" s="257"/>
      <c r="E50" s="258"/>
      <c r="F50" s="258"/>
      <c r="G50" s="258"/>
      <c r="H50" s="258"/>
      <c r="I50" s="258"/>
      <c r="J50" s="258"/>
      <c r="K50" s="258"/>
      <c r="L50" s="258"/>
      <c r="M50" s="258"/>
      <c r="N50" s="258"/>
      <c r="O50" s="258"/>
      <c r="P50" s="258"/>
      <c r="Q50" s="258"/>
      <c r="R50" s="258"/>
      <c r="S50" s="258"/>
      <c r="T50" s="258"/>
      <c r="U50" s="170"/>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c r="IV50" s="257"/>
    </row>
    <row r="51" spans="1:256" s="20" customFormat="1" hidden="1">
      <c r="A51" s="257"/>
      <c r="B51" s="257"/>
      <c r="C51" s="441" t="s">
        <v>309</v>
      </c>
      <c r="D51" s="257"/>
      <c r="E51" s="258"/>
      <c r="F51" s="258"/>
      <c r="G51" s="258"/>
      <c r="H51" s="258"/>
      <c r="I51" s="258"/>
      <c r="J51" s="258"/>
      <c r="K51" s="258"/>
      <c r="L51" s="258"/>
      <c r="M51" s="258"/>
      <c r="N51" s="258"/>
      <c r="O51" s="258"/>
      <c r="P51" s="258"/>
      <c r="Q51" s="258"/>
      <c r="R51" s="258"/>
      <c r="S51" s="258"/>
      <c r="T51" s="258"/>
      <c r="U51" s="258"/>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c r="IV51" s="257"/>
    </row>
    <row r="52" spans="1:256" hidden="1">
      <c r="B52" s="107" t="s">
        <v>191</v>
      </c>
      <c r="E52" s="173"/>
      <c r="F52" s="173"/>
      <c r="G52" s="174">
        <v>0</v>
      </c>
      <c r="H52" s="174">
        <v>0</v>
      </c>
      <c r="I52" s="174">
        <v>0</v>
      </c>
      <c r="J52" s="174">
        <v>0</v>
      </c>
      <c r="K52" s="174">
        <v>0</v>
      </c>
      <c r="L52" s="174">
        <v>0</v>
      </c>
      <c r="M52" s="174">
        <v>0</v>
      </c>
      <c r="N52" s="174">
        <v>0</v>
      </c>
      <c r="O52" s="174">
        <v>0</v>
      </c>
      <c r="P52" s="174">
        <v>0</v>
      </c>
      <c r="Q52" s="174">
        <v>0</v>
      </c>
      <c r="R52" s="174">
        <v>0</v>
      </c>
      <c r="S52" s="174">
        <f>+R52</f>
        <v>0</v>
      </c>
      <c r="T52" s="173"/>
      <c r="U52" s="174">
        <v>0</v>
      </c>
    </row>
    <row r="53" spans="1:256" hidden="1">
      <c r="E53" s="173"/>
      <c r="F53" s="173"/>
      <c r="G53" s="173"/>
      <c r="H53" s="173"/>
      <c r="I53" s="173"/>
      <c r="J53" s="173"/>
      <c r="K53" s="173"/>
      <c r="L53" s="173"/>
      <c r="M53" s="173"/>
      <c r="N53" s="173"/>
      <c r="O53" s="173"/>
      <c r="P53" s="173"/>
      <c r="Q53" s="173"/>
      <c r="R53" s="173"/>
      <c r="S53" s="173"/>
      <c r="T53" s="173"/>
      <c r="U53" s="173"/>
    </row>
    <row r="54" spans="1:256" hidden="1">
      <c r="E54" s="173"/>
      <c r="F54" s="173"/>
      <c r="G54" s="173"/>
      <c r="H54" s="173"/>
      <c r="I54" s="173"/>
      <c r="J54" s="173"/>
      <c r="K54" s="173"/>
      <c r="L54" s="173"/>
      <c r="M54" s="173"/>
      <c r="N54" s="173"/>
      <c r="O54" s="173"/>
      <c r="P54" s="173"/>
      <c r="Q54" s="173"/>
      <c r="R54" s="173"/>
      <c r="S54" s="173"/>
      <c r="T54" s="173"/>
      <c r="U54" s="173"/>
    </row>
    <row r="55" spans="1:256" hidden="1">
      <c r="E55" s="173"/>
      <c r="F55" s="173"/>
      <c r="G55" s="173"/>
      <c r="H55" s="173"/>
      <c r="I55" s="173"/>
      <c r="J55" s="173"/>
      <c r="K55" s="173"/>
      <c r="L55" s="173"/>
      <c r="M55" s="173"/>
      <c r="N55" s="173"/>
      <c r="O55" s="173"/>
      <c r="P55" s="173"/>
      <c r="Q55" s="173"/>
      <c r="R55" s="173"/>
      <c r="S55" s="173"/>
      <c r="T55" s="173"/>
      <c r="U55" s="173"/>
    </row>
    <row r="56" spans="1:256" hidden="1"/>
    <row r="57" spans="1:256" hidden="1"/>
    <row r="58" spans="1:256" hidden="1"/>
  </sheetData>
  <sheetProtection algorithmName="SHA-512" hashValue="gq1Opd35kWFDQnrzLgcuZhzzKfX76Or1FvpFTe+6pjWVWwGZ6XQBKHYxqGDyuhePWAr3Nb5/V958ZdMoViNikA==" saltValue="be5lym02QH+Wq6xrT/05GA==" spinCount="100000" sheet="1" formatColumns="0"/>
  <customSheetViews>
    <customSheetView guid="{F9AD76E4-BA12-48A8-B026-0F4EAD2A2C7C}" showPageBreaks="1" printArea="1" hiddenColumns="1" showRuler="0">
      <selection activeCell="H42" sqref="H42"/>
      <pageMargins left="0.24" right="0.18" top="0.32" bottom="0.38" header="0.2" footer="0.21"/>
      <pageSetup scale="75" orientation="landscape" r:id="rId1"/>
      <headerFooter alignWithMargins="0"/>
    </customSheetView>
  </customSheetViews>
  <mergeCells count="36">
    <mergeCell ref="B45:C45"/>
    <mergeCell ref="B46:C46"/>
    <mergeCell ref="B47:C47"/>
    <mergeCell ref="B48:C48"/>
    <mergeCell ref="B9:C9"/>
    <mergeCell ref="B16:C16"/>
    <mergeCell ref="A26:C26"/>
    <mergeCell ref="B11:C11"/>
    <mergeCell ref="B12:C12"/>
    <mergeCell ref="B13:C13"/>
    <mergeCell ref="E1:H1"/>
    <mergeCell ref="E2:H2"/>
    <mergeCell ref="B7:C7"/>
    <mergeCell ref="B8:C8"/>
    <mergeCell ref="B6:D6"/>
    <mergeCell ref="B44:C44"/>
    <mergeCell ref="B38:C38"/>
    <mergeCell ref="B28:C28"/>
    <mergeCell ref="B29:C29"/>
    <mergeCell ref="B30:C30"/>
    <mergeCell ref="B39:C39"/>
    <mergeCell ref="B33:C33"/>
    <mergeCell ref="B34:C34"/>
    <mergeCell ref="B35:C35"/>
    <mergeCell ref="B36:C36"/>
    <mergeCell ref="B37:C37"/>
    <mergeCell ref="B31:C31"/>
    <mergeCell ref="B32:C32"/>
    <mergeCell ref="B10:C10"/>
    <mergeCell ref="B40:C40"/>
    <mergeCell ref="B41:C41"/>
    <mergeCell ref="B42:C42"/>
    <mergeCell ref="B43:C43"/>
    <mergeCell ref="B18:C18"/>
    <mergeCell ref="B19:C19"/>
    <mergeCell ref="B20:C20"/>
  </mergeCells>
  <phoneticPr fontId="0" type="noConversion"/>
  <pageMargins left="0.25" right="0.17" top="0.5" bottom="0.34" header="0.17" footer="0.16"/>
  <pageSetup scale="75" orientation="landscape" r:id="rId2"/>
  <headerFooter alignWithMargins="0">
    <oddHeader>&amp;C&amp;"Times New Roman,Bold"&amp;16Milwaukee County Department of Health and Human Services (DHHS)&amp;"Arial,Regular"&amp;10
&amp;"Arial,Bold"&amp;12Units Report</oddHeader>
    <oddFooter>&amp;C&amp;A&amp;R&amp;"Times New Roman,Regular"&amp;8Revised 1/20/22</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93"/>
  <sheetViews>
    <sheetView zoomScaleNormal="100" workbookViewId="0">
      <pane xSplit="6" ySplit="3" topLeftCell="G5" activePane="bottomRight" state="frozen"/>
      <selection activeCell="H13" sqref="H13"/>
      <selection pane="topRight" activeCell="H13" sqref="H13"/>
      <selection pane="bottomLeft" activeCell="H13" sqref="H13"/>
      <selection pane="bottomRight" activeCell="G24" sqref="G24"/>
    </sheetView>
  </sheetViews>
  <sheetFormatPr defaultColWidth="9.109375" defaultRowHeight="13.2"/>
  <cols>
    <col min="1" max="1" width="8.44140625" style="100" customWidth="1"/>
    <col min="2" max="4" width="9.109375" style="100"/>
    <col min="5" max="5" width="8.6640625" style="100" customWidth="1"/>
    <col min="6" max="6" width="2.33203125" style="100" hidden="1" customWidth="1"/>
    <col min="7" max="7" width="9.44140625" style="100" bestFit="1" customWidth="1"/>
    <col min="8" max="8" width="10.33203125" style="100" bestFit="1" customWidth="1"/>
    <col min="9" max="13" width="9.33203125" style="100" bestFit="1" customWidth="1"/>
    <col min="14" max="15" width="10" style="100" customWidth="1"/>
    <col min="16" max="16" width="10.109375" style="100" customWidth="1"/>
    <col min="17" max="17" width="10.44140625" style="100" customWidth="1"/>
    <col min="18" max="18" width="10.88671875" style="100" customWidth="1"/>
    <col min="19" max="19" width="10.109375" style="100" customWidth="1"/>
    <col min="20" max="20" width="3.109375" style="100" hidden="1" customWidth="1"/>
    <col min="21" max="21" width="11.44140625" style="100" customWidth="1"/>
    <col min="22" max="22" width="11.33203125" style="100" bestFit="1" customWidth="1"/>
    <col min="23" max="16384" width="9.109375" style="100"/>
  </cols>
  <sheetData>
    <row r="1" spans="1:43" s="23" customFormat="1" ht="18" customHeight="1">
      <c r="A1" s="20" t="s">
        <v>0</v>
      </c>
      <c r="B1" s="534" t="str">
        <f>IF(Exp!B2=0," ",Exp!B2)</f>
        <v xml:space="preserve"> </v>
      </c>
      <c r="C1" s="534"/>
      <c r="D1" s="534"/>
      <c r="E1" s="534"/>
      <c r="F1" s="21"/>
      <c r="G1" s="21"/>
      <c r="H1" s="495">
        <f>Exp!I2</f>
        <v>2026</v>
      </c>
      <c r="I1" s="21"/>
      <c r="J1" s="21"/>
      <c r="K1" s="21"/>
      <c r="L1" s="21"/>
      <c r="M1" s="21"/>
      <c r="N1" s="21"/>
      <c r="O1" s="21"/>
      <c r="P1" s="21"/>
      <c r="Q1" s="21"/>
      <c r="R1" s="21"/>
      <c r="S1" s="22"/>
      <c r="U1" s="24"/>
    </row>
    <row r="2" spans="1:43" ht="15.6">
      <c r="A2" s="20" t="s">
        <v>5</v>
      </c>
      <c r="B2" s="553" t="str">
        <f>IF(Exp!B6=0," ",Exp!B6)</f>
        <v>Early Intervention - Birth to Three</v>
      </c>
      <c r="C2" s="553"/>
      <c r="D2" s="553"/>
      <c r="E2" s="553"/>
    </row>
    <row r="3" spans="1:43" s="19" customFormat="1" ht="39" customHeight="1">
      <c r="A3" s="41" t="s">
        <v>8</v>
      </c>
      <c r="B3" s="519" t="s">
        <v>67</v>
      </c>
      <c r="C3" s="520"/>
      <c r="D3" s="520"/>
      <c r="E3" s="521"/>
      <c r="F3" s="40">
        <v>1</v>
      </c>
      <c r="G3" s="41" t="str">
        <f>Exp!G13</f>
        <v>January  Expenses</v>
      </c>
      <c r="H3" s="41" t="str">
        <f>Exp!H13</f>
        <v>February  Expenses</v>
      </c>
      <c r="I3" s="41" t="str">
        <f>Exp!I13</f>
        <v>March  Expenses</v>
      </c>
      <c r="J3" s="41" t="str">
        <f>Exp!J13</f>
        <v>April  Expenses</v>
      </c>
      <c r="K3" s="41" t="str">
        <f>Exp!K13</f>
        <v>May  Expenses</v>
      </c>
      <c r="L3" s="41" t="str">
        <f>Exp!L13</f>
        <v>June  Expenses</v>
      </c>
      <c r="M3" s="41" t="str">
        <f>Exp!M13</f>
        <v>July  Expenses</v>
      </c>
      <c r="N3" s="41" t="str">
        <f>Exp!N13</f>
        <v>August  Expenses</v>
      </c>
      <c r="O3" s="41" t="str">
        <f>Exp!O13</f>
        <v>September  Expenses</v>
      </c>
      <c r="P3" s="41" t="str">
        <f>Exp!P13</f>
        <v>October  Expenses</v>
      </c>
      <c r="Q3" s="41" t="str">
        <f>Exp!Q13</f>
        <v>November  Expenses</v>
      </c>
      <c r="R3" s="41" t="str">
        <f>Exp!R13</f>
        <v>December  Expenses</v>
      </c>
      <c r="S3" s="315" t="s">
        <v>100</v>
      </c>
      <c r="T3" s="41">
        <f>VLOOKUP(F3,F3:S3,Y93+1)</f>
        <v>1</v>
      </c>
      <c r="U3" s="41" t="s">
        <v>68</v>
      </c>
    </row>
    <row r="4" spans="1:43" s="19" customFormat="1" ht="15.75" customHeight="1">
      <c r="A4" s="41"/>
      <c r="B4" s="37"/>
      <c r="C4" s="38"/>
      <c r="D4" s="38"/>
      <c r="E4" s="39"/>
      <c r="F4" s="40"/>
      <c r="G4" s="109"/>
      <c r="H4" s="109"/>
      <c r="I4" s="109"/>
      <c r="J4" s="109"/>
      <c r="K4" s="109"/>
      <c r="L4" s="109"/>
      <c r="M4" s="109"/>
      <c r="N4" s="109"/>
      <c r="O4" s="109"/>
      <c r="P4" s="109"/>
      <c r="Q4" s="109"/>
      <c r="R4" s="109"/>
      <c r="S4" s="318"/>
      <c r="T4" s="109"/>
      <c r="U4" s="109"/>
    </row>
    <row r="5" spans="1:43" s="19" customFormat="1" ht="39" customHeight="1">
      <c r="A5" s="110" t="s">
        <v>172</v>
      </c>
      <c r="B5" s="111" t="s">
        <v>41</v>
      </c>
      <c r="C5" s="38"/>
      <c r="D5" s="38"/>
      <c r="E5" s="39"/>
      <c r="F5" s="40"/>
      <c r="G5" s="175">
        <f>SUM(G6:G8)</f>
        <v>0</v>
      </c>
      <c r="H5" s="175">
        <f t="shared" ref="H5:S5" si="0">SUM(H6:H8)</f>
        <v>0</v>
      </c>
      <c r="I5" s="175">
        <f t="shared" si="0"/>
        <v>0</v>
      </c>
      <c r="J5" s="175">
        <f t="shared" si="0"/>
        <v>0</v>
      </c>
      <c r="K5" s="175">
        <f t="shared" si="0"/>
        <v>0</v>
      </c>
      <c r="L5" s="175">
        <f t="shared" si="0"/>
        <v>0</v>
      </c>
      <c r="M5" s="175">
        <f t="shared" si="0"/>
        <v>0</v>
      </c>
      <c r="N5" s="175">
        <f t="shared" si="0"/>
        <v>0</v>
      </c>
      <c r="O5" s="175">
        <f t="shared" si="0"/>
        <v>0</v>
      </c>
      <c r="P5" s="175">
        <f t="shared" si="0"/>
        <v>0</v>
      </c>
      <c r="Q5" s="175">
        <f t="shared" si="0"/>
        <v>0</v>
      </c>
      <c r="R5" s="175">
        <f t="shared" si="0"/>
        <v>0</v>
      </c>
      <c r="S5" s="319">
        <f t="shared" si="0"/>
        <v>0</v>
      </c>
      <c r="T5" s="175"/>
      <c r="U5" s="199">
        <f t="shared" ref="U5:U11" si="1">SUM(G5:S5)</f>
        <v>0</v>
      </c>
    </row>
    <row r="6" spans="1:43" s="19" customFormat="1" ht="17.25" customHeight="1">
      <c r="A6" s="113">
        <v>7001</v>
      </c>
      <c r="B6" s="114" t="s">
        <v>174</v>
      </c>
      <c r="C6" s="38"/>
      <c r="D6" s="38"/>
      <c r="E6" s="39"/>
      <c r="F6" s="40"/>
      <c r="G6" s="9"/>
      <c r="H6" s="9">
        <v>0</v>
      </c>
      <c r="I6" s="9">
        <v>0</v>
      </c>
      <c r="J6" s="9">
        <v>0</v>
      </c>
      <c r="K6" s="9">
        <v>0</v>
      </c>
      <c r="L6" s="9">
        <v>0</v>
      </c>
      <c r="M6" s="9">
        <v>0</v>
      </c>
      <c r="N6" s="9">
        <v>0</v>
      </c>
      <c r="O6" s="9">
        <v>0</v>
      </c>
      <c r="P6" s="9">
        <v>0</v>
      </c>
      <c r="Q6" s="9">
        <v>0</v>
      </c>
      <c r="R6" s="9">
        <v>0</v>
      </c>
      <c r="S6" s="320">
        <v>0</v>
      </c>
      <c r="T6" s="112"/>
      <c r="U6" s="200"/>
    </row>
    <row r="7" spans="1:43" s="19" customFormat="1" ht="16.5" customHeight="1">
      <c r="A7" s="113"/>
      <c r="B7" s="114" t="s">
        <v>220</v>
      </c>
      <c r="C7" s="38"/>
      <c r="D7" s="38"/>
      <c r="E7" s="39"/>
      <c r="F7" s="40"/>
      <c r="G7" s="9"/>
      <c r="H7" s="9">
        <v>0</v>
      </c>
      <c r="I7" s="9">
        <v>0</v>
      </c>
      <c r="J7" s="9">
        <v>0</v>
      </c>
      <c r="K7" s="9">
        <v>0</v>
      </c>
      <c r="L7" s="9">
        <v>0</v>
      </c>
      <c r="M7" s="9">
        <v>0</v>
      </c>
      <c r="N7" s="9">
        <v>0</v>
      </c>
      <c r="O7" s="9">
        <v>0</v>
      </c>
      <c r="P7" s="9">
        <v>0</v>
      </c>
      <c r="Q7" s="9">
        <v>0</v>
      </c>
      <c r="R7" s="9">
        <v>0</v>
      </c>
      <c r="S7" s="320">
        <v>0</v>
      </c>
      <c r="T7" s="112"/>
      <c r="U7" s="200"/>
    </row>
    <row r="8" spans="1:43" s="19" customFormat="1" ht="17.25" customHeight="1">
      <c r="A8" s="113"/>
      <c r="B8" s="114" t="s">
        <v>175</v>
      </c>
      <c r="C8" s="38"/>
      <c r="D8" s="38"/>
      <c r="E8" s="39"/>
      <c r="F8" s="40"/>
      <c r="G8" s="9"/>
      <c r="H8" s="9">
        <v>0</v>
      </c>
      <c r="I8" s="9">
        <v>0</v>
      </c>
      <c r="J8" s="9">
        <v>0</v>
      </c>
      <c r="K8" s="9">
        <v>0</v>
      </c>
      <c r="L8" s="9">
        <v>0</v>
      </c>
      <c r="M8" s="9">
        <v>0</v>
      </c>
      <c r="N8" s="9">
        <v>0</v>
      </c>
      <c r="O8" s="9">
        <v>0</v>
      </c>
      <c r="P8" s="9">
        <v>0</v>
      </c>
      <c r="Q8" s="9">
        <v>0</v>
      </c>
      <c r="R8" s="9">
        <v>0</v>
      </c>
      <c r="S8" s="320">
        <v>0</v>
      </c>
      <c r="T8" s="112"/>
      <c r="U8" s="200"/>
    </row>
    <row r="9" spans="1:43" s="19" customFormat="1" ht="17.25" customHeight="1">
      <c r="A9" s="110" t="s">
        <v>192</v>
      </c>
      <c r="B9" s="550" t="s">
        <v>115</v>
      </c>
      <c r="C9" s="551"/>
      <c r="D9" s="551"/>
      <c r="E9" s="552"/>
      <c r="F9" s="40"/>
      <c r="G9" s="13">
        <v>0</v>
      </c>
      <c r="H9" s="13">
        <v>0</v>
      </c>
      <c r="I9" s="13">
        <v>0</v>
      </c>
      <c r="J9" s="13">
        <v>0</v>
      </c>
      <c r="K9" s="13">
        <v>0</v>
      </c>
      <c r="L9" s="13">
        <v>0</v>
      </c>
      <c r="M9" s="13">
        <v>0</v>
      </c>
      <c r="N9" s="13">
        <v>0</v>
      </c>
      <c r="O9" s="13">
        <v>0</v>
      </c>
      <c r="P9" s="13">
        <v>0</v>
      </c>
      <c r="Q9" s="13">
        <v>0</v>
      </c>
      <c r="R9" s="13">
        <v>0</v>
      </c>
      <c r="S9" s="321">
        <v>0</v>
      </c>
      <c r="T9" s="112"/>
      <c r="U9" s="200">
        <f t="shared" si="1"/>
        <v>0</v>
      </c>
    </row>
    <row r="10" spans="1:43" s="19" customFormat="1" ht="17.25" customHeight="1">
      <c r="A10" s="110" t="s">
        <v>193</v>
      </c>
      <c r="B10" s="550" t="s">
        <v>42</v>
      </c>
      <c r="C10" s="551"/>
      <c r="D10" s="551"/>
      <c r="E10" s="552"/>
      <c r="F10" s="40"/>
      <c r="G10" s="13">
        <v>0</v>
      </c>
      <c r="H10" s="13">
        <v>0</v>
      </c>
      <c r="I10" s="13">
        <v>0</v>
      </c>
      <c r="J10" s="13">
        <v>0</v>
      </c>
      <c r="K10" s="13">
        <v>0</v>
      </c>
      <c r="L10" s="13">
        <v>0</v>
      </c>
      <c r="M10" s="13">
        <v>0</v>
      </c>
      <c r="N10" s="13">
        <v>0</v>
      </c>
      <c r="O10" s="13">
        <v>0</v>
      </c>
      <c r="P10" s="13">
        <v>0</v>
      </c>
      <c r="Q10" s="13">
        <v>0</v>
      </c>
      <c r="R10" s="13">
        <v>0</v>
      </c>
      <c r="S10" s="321">
        <v>0</v>
      </c>
      <c r="T10" s="112"/>
      <c r="U10" s="200">
        <f t="shared" si="1"/>
        <v>0</v>
      </c>
    </row>
    <row r="11" spans="1:43" s="119" customFormat="1" ht="26.25" customHeight="1">
      <c r="A11" s="110" t="s">
        <v>43</v>
      </c>
      <c r="B11" s="550" t="s">
        <v>44</v>
      </c>
      <c r="C11" s="551"/>
      <c r="D11" s="551"/>
      <c r="E11" s="552"/>
      <c r="F11" s="116">
        <v>4</v>
      </c>
      <c r="G11" s="175">
        <f>SUM(G12:G27)</f>
        <v>0</v>
      </c>
      <c r="H11" s="175">
        <f t="shared" ref="H11:T11" si="2">SUM(H12:H27)</f>
        <v>0</v>
      </c>
      <c r="I11" s="175">
        <f t="shared" si="2"/>
        <v>0</v>
      </c>
      <c r="J11" s="175">
        <f t="shared" si="2"/>
        <v>0</v>
      </c>
      <c r="K11" s="175">
        <f t="shared" si="2"/>
        <v>0</v>
      </c>
      <c r="L11" s="175">
        <f t="shared" si="2"/>
        <v>0</v>
      </c>
      <c r="M11" s="175">
        <f t="shared" si="2"/>
        <v>0</v>
      </c>
      <c r="N11" s="175">
        <f t="shared" si="2"/>
        <v>0</v>
      </c>
      <c r="O11" s="175">
        <f t="shared" si="2"/>
        <v>0</v>
      </c>
      <c r="P11" s="175">
        <f t="shared" si="2"/>
        <v>0</v>
      </c>
      <c r="Q11" s="175">
        <f t="shared" si="2"/>
        <v>0</v>
      </c>
      <c r="R11" s="175">
        <f t="shared" si="2"/>
        <v>0</v>
      </c>
      <c r="S11" s="319">
        <f t="shared" si="2"/>
        <v>0</v>
      </c>
      <c r="T11" s="175">
        <f t="shared" si="2"/>
        <v>0</v>
      </c>
      <c r="U11" s="199">
        <f t="shared" si="1"/>
        <v>0</v>
      </c>
      <c r="V11" s="117"/>
      <c r="W11" s="117"/>
      <c r="X11" s="117"/>
      <c r="Y11" s="117"/>
      <c r="Z11" s="117"/>
      <c r="AA11" s="117"/>
      <c r="AB11" s="117"/>
      <c r="AC11" s="117"/>
      <c r="AD11" s="117"/>
      <c r="AE11" s="117"/>
      <c r="AF11" s="117"/>
      <c r="AG11" s="117"/>
      <c r="AH11" s="118"/>
      <c r="AI11" s="118"/>
      <c r="AJ11" s="118"/>
      <c r="AK11" s="118"/>
      <c r="AL11" s="118"/>
      <c r="AM11" s="118"/>
      <c r="AN11" s="118"/>
      <c r="AO11" s="118"/>
      <c r="AP11" s="118"/>
      <c r="AQ11" s="118"/>
    </row>
    <row r="12" spans="1:43" s="19" customFormat="1" ht="15.6">
      <c r="A12" s="120">
        <v>8001</v>
      </c>
      <c r="B12" s="114" t="s">
        <v>127</v>
      </c>
      <c r="D12" s="45"/>
      <c r="E12" s="40"/>
      <c r="F12" s="40"/>
      <c r="G12" s="9">
        <v>0</v>
      </c>
      <c r="H12" s="9">
        <v>0</v>
      </c>
      <c r="I12" s="9">
        <v>0</v>
      </c>
      <c r="J12" s="9">
        <v>0</v>
      </c>
      <c r="K12" s="9">
        <v>0</v>
      </c>
      <c r="L12" s="9">
        <v>0</v>
      </c>
      <c r="M12" s="9">
        <v>0</v>
      </c>
      <c r="N12" s="9">
        <v>0</v>
      </c>
      <c r="O12" s="9">
        <v>0</v>
      </c>
      <c r="P12" s="9">
        <v>0</v>
      </c>
      <c r="Q12" s="9">
        <v>0</v>
      </c>
      <c r="R12" s="9">
        <v>0</v>
      </c>
      <c r="S12" s="320">
        <v>0</v>
      </c>
      <c r="T12" s="10"/>
      <c r="U12" s="200"/>
      <c r="V12" s="34"/>
      <c r="W12" s="34"/>
      <c r="X12" s="34"/>
      <c r="Y12" s="34"/>
      <c r="Z12" s="34"/>
      <c r="AA12" s="34"/>
      <c r="AB12" s="34"/>
      <c r="AC12" s="34"/>
      <c r="AD12" s="34"/>
      <c r="AE12" s="34"/>
      <c r="AF12" s="34"/>
      <c r="AG12" s="34"/>
      <c r="AH12" s="34"/>
      <c r="AI12" s="34"/>
      <c r="AJ12" s="34"/>
      <c r="AK12" s="34"/>
      <c r="AL12" s="34"/>
      <c r="AM12" s="34"/>
      <c r="AN12" s="34"/>
      <c r="AO12" s="34"/>
      <c r="AP12" s="34"/>
      <c r="AQ12" s="34"/>
    </row>
    <row r="13" spans="1:43" s="19" customFormat="1" ht="15.6">
      <c r="A13" s="120">
        <v>8002</v>
      </c>
      <c r="B13" s="114" t="s">
        <v>128</v>
      </c>
      <c r="D13" s="45"/>
      <c r="E13" s="40"/>
      <c r="F13" s="40"/>
      <c r="G13" s="9">
        <v>0</v>
      </c>
      <c r="H13" s="9">
        <v>0</v>
      </c>
      <c r="I13" s="9">
        <v>0</v>
      </c>
      <c r="J13" s="9">
        <v>0</v>
      </c>
      <c r="K13" s="9">
        <v>0</v>
      </c>
      <c r="L13" s="9">
        <v>0</v>
      </c>
      <c r="M13" s="9">
        <v>0</v>
      </c>
      <c r="N13" s="9">
        <v>0</v>
      </c>
      <c r="O13" s="9">
        <v>0</v>
      </c>
      <c r="P13" s="9">
        <v>0</v>
      </c>
      <c r="Q13" s="9">
        <v>0</v>
      </c>
      <c r="R13" s="9">
        <v>0</v>
      </c>
      <c r="S13" s="320">
        <v>0</v>
      </c>
      <c r="T13" s="10"/>
      <c r="U13" s="200"/>
      <c r="V13" s="34"/>
      <c r="W13" s="34"/>
      <c r="X13" s="34"/>
      <c r="Y13" s="34"/>
      <c r="Z13" s="34"/>
      <c r="AA13" s="34"/>
      <c r="AB13" s="34"/>
      <c r="AC13" s="34"/>
      <c r="AD13" s="34"/>
      <c r="AE13" s="34"/>
      <c r="AF13" s="34"/>
      <c r="AG13" s="34"/>
      <c r="AH13" s="34"/>
      <c r="AI13" s="34"/>
      <c r="AJ13" s="34"/>
      <c r="AK13" s="34"/>
      <c r="AL13" s="34"/>
      <c r="AM13" s="34"/>
      <c r="AN13" s="34"/>
      <c r="AO13" s="34"/>
      <c r="AP13" s="34"/>
      <c r="AQ13" s="34"/>
    </row>
    <row r="14" spans="1:43" s="19" customFormat="1" ht="15.6">
      <c r="A14" s="120">
        <v>8003</v>
      </c>
      <c r="B14" s="114" t="s">
        <v>129</v>
      </c>
      <c r="D14" s="45"/>
      <c r="E14" s="40"/>
      <c r="F14" s="40"/>
      <c r="G14" s="9">
        <v>0</v>
      </c>
      <c r="H14" s="9">
        <v>0</v>
      </c>
      <c r="I14" s="9">
        <v>0</v>
      </c>
      <c r="J14" s="9">
        <v>0</v>
      </c>
      <c r="K14" s="9">
        <v>0</v>
      </c>
      <c r="L14" s="9">
        <v>0</v>
      </c>
      <c r="M14" s="9">
        <v>0</v>
      </c>
      <c r="N14" s="9">
        <v>0</v>
      </c>
      <c r="O14" s="9">
        <v>0</v>
      </c>
      <c r="P14" s="9">
        <v>0</v>
      </c>
      <c r="Q14" s="9">
        <v>0</v>
      </c>
      <c r="R14" s="9">
        <v>0</v>
      </c>
      <c r="S14" s="320">
        <v>0</v>
      </c>
      <c r="T14" s="10"/>
      <c r="U14" s="200"/>
    </row>
    <row r="15" spans="1:43" s="19" customFormat="1" ht="15.6">
      <c r="A15" s="120">
        <v>8004</v>
      </c>
      <c r="B15" s="557" t="s">
        <v>130</v>
      </c>
      <c r="C15" s="558"/>
      <c r="D15" s="558"/>
      <c r="E15" s="559"/>
      <c r="F15" s="40"/>
      <c r="G15" s="9">
        <v>0</v>
      </c>
      <c r="H15" s="9">
        <v>0</v>
      </c>
      <c r="I15" s="9">
        <v>0</v>
      </c>
      <c r="J15" s="9">
        <v>0</v>
      </c>
      <c r="K15" s="9">
        <v>0</v>
      </c>
      <c r="L15" s="9">
        <v>0</v>
      </c>
      <c r="M15" s="9">
        <v>0</v>
      </c>
      <c r="N15" s="9">
        <v>0</v>
      </c>
      <c r="O15" s="9">
        <v>0</v>
      </c>
      <c r="P15" s="9">
        <v>0</v>
      </c>
      <c r="Q15" s="9">
        <v>0</v>
      </c>
      <c r="R15" s="9">
        <v>0</v>
      </c>
      <c r="S15" s="320">
        <v>0</v>
      </c>
      <c r="T15" s="10"/>
      <c r="U15" s="201"/>
    </row>
    <row r="16" spans="1:43" s="19" customFormat="1" ht="15.6">
      <c r="A16" s="120">
        <v>8005</v>
      </c>
      <c r="B16" s="114" t="s">
        <v>131</v>
      </c>
      <c r="C16" s="44"/>
      <c r="D16" s="45"/>
      <c r="E16" s="40"/>
      <c r="F16" s="40"/>
      <c r="G16" s="9">
        <v>0</v>
      </c>
      <c r="H16" s="9">
        <v>0</v>
      </c>
      <c r="I16" s="9">
        <v>0</v>
      </c>
      <c r="J16" s="9">
        <v>0</v>
      </c>
      <c r="K16" s="9">
        <v>0</v>
      </c>
      <c r="L16" s="9">
        <v>0</v>
      </c>
      <c r="M16" s="9">
        <v>0</v>
      </c>
      <c r="N16" s="9">
        <v>0</v>
      </c>
      <c r="O16" s="9">
        <v>0</v>
      </c>
      <c r="P16" s="9">
        <v>0</v>
      </c>
      <c r="Q16" s="9">
        <v>0</v>
      </c>
      <c r="R16" s="9">
        <v>0</v>
      </c>
      <c r="S16" s="320">
        <v>0</v>
      </c>
      <c r="T16" s="10"/>
      <c r="U16" s="201"/>
    </row>
    <row r="17" spans="1:21" s="19" customFormat="1" ht="15.6">
      <c r="A17" s="120">
        <v>8006</v>
      </c>
      <c r="B17" s="121" t="s">
        <v>132</v>
      </c>
      <c r="D17" s="32"/>
      <c r="E17" s="122"/>
      <c r="F17" s="40"/>
      <c r="G17" s="9">
        <v>0</v>
      </c>
      <c r="H17" s="9">
        <v>0</v>
      </c>
      <c r="I17" s="9">
        <v>0</v>
      </c>
      <c r="J17" s="9">
        <v>0</v>
      </c>
      <c r="K17" s="9">
        <v>0</v>
      </c>
      <c r="L17" s="9">
        <v>0</v>
      </c>
      <c r="M17" s="9">
        <v>0</v>
      </c>
      <c r="N17" s="9">
        <v>0</v>
      </c>
      <c r="O17" s="9">
        <v>0</v>
      </c>
      <c r="P17" s="9">
        <v>0</v>
      </c>
      <c r="Q17" s="9">
        <v>0</v>
      </c>
      <c r="R17" s="9">
        <v>0</v>
      </c>
      <c r="S17" s="320">
        <v>0</v>
      </c>
      <c r="T17" s="10"/>
      <c r="U17" s="201"/>
    </row>
    <row r="18" spans="1:21" s="19" customFormat="1" ht="15.6">
      <c r="A18" s="120">
        <v>8007</v>
      </c>
      <c r="B18" s="554" t="s">
        <v>133</v>
      </c>
      <c r="C18" s="555"/>
      <c r="D18" s="555"/>
      <c r="E18" s="556"/>
      <c r="F18" s="40"/>
      <c r="G18" s="9">
        <v>0</v>
      </c>
      <c r="H18" s="9">
        <v>0</v>
      </c>
      <c r="I18" s="9">
        <v>0</v>
      </c>
      <c r="J18" s="9">
        <v>0</v>
      </c>
      <c r="K18" s="9">
        <v>0</v>
      </c>
      <c r="L18" s="9">
        <v>0</v>
      </c>
      <c r="M18" s="9">
        <v>0</v>
      </c>
      <c r="N18" s="9">
        <v>0</v>
      </c>
      <c r="O18" s="9">
        <v>0</v>
      </c>
      <c r="P18" s="9">
        <v>0</v>
      </c>
      <c r="Q18" s="9">
        <v>0</v>
      </c>
      <c r="R18" s="9">
        <v>0</v>
      </c>
      <c r="S18" s="320">
        <v>0</v>
      </c>
      <c r="T18" s="10"/>
      <c r="U18" s="201"/>
    </row>
    <row r="19" spans="1:21" s="19" customFormat="1" ht="15.6">
      <c r="A19" s="120">
        <v>8008</v>
      </c>
      <c r="B19" s="563" t="s">
        <v>134</v>
      </c>
      <c r="C19" s="564"/>
      <c r="D19" s="564"/>
      <c r="E19" s="565"/>
      <c r="F19" s="40"/>
      <c r="G19" s="9">
        <v>0</v>
      </c>
      <c r="H19" s="9">
        <v>0</v>
      </c>
      <c r="I19" s="9">
        <v>0</v>
      </c>
      <c r="J19" s="9">
        <v>0</v>
      </c>
      <c r="K19" s="9">
        <v>0</v>
      </c>
      <c r="L19" s="9">
        <v>0</v>
      </c>
      <c r="M19" s="9">
        <v>0</v>
      </c>
      <c r="N19" s="9">
        <v>0</v>
      </c>
      <c r="O19" s="9">
        <v>0</v>
      </c>
      <c r="P19" s="9">
        <v>0</v>
      </c>
      <c r="Q19" s="9">
        <v>0</v>
      </c>
      <c r="R19" s="9">
        <v>0</v>
      </c>
      <c r="S19" s="320">
        <v>0</v>
      </c>
      <c r="T19" s="10"/>
      <c r="U19" s="201"/>
    </row>
    <row r="20" spans="1:21" s="19" customFormat="1" ht="15.6">
      <c r="A20" s="120">
        <v>8009</v>
      </c>
      <c r="B20" s="114" t="s">
        <v>135</v>
      </c>
      <c r="C20" s="44"/>
      <c r="D20" s="45"/>
      <c r="E20" s="40"/>
      <c r="F20" s="40"/>
      <c r="G20" s="9">
        <v>0</v>
      </c>
      <c r="H20" s="9">
        <v>0</v>
      </c>
      <c r="I20" s="9">
        <v>0</v>
      </c>
      <c r="J20" s="9">
        <v>0</v>
      </c>
      <c r="K20" s="9">
        <v>0</v>
      </c>
      <c r="L20" s="9">
        <v>0</v>
      </c>
      <c r="M20" s="9">
        <v>0</v>
      </c>
      <c r="N20" s="9">
        <v>0</v>
      </c>
      <c r="O20" s="9">
        <v>0</v>
      </c>
      <c r="P20" s="9">
        <v>0</v>
      </c>
      <c r="Q20" s="9">
        <v>0</v>
      </c>
      <c r="R20" s="9">
        <v>0</v>
      </c>
      <c r="S20" s="320">
        <v>0</v>
      </c>
      <c r="T20" s="10"/>
      <c r="U20" s="201"/>
    </row>
    <row r="21" spans="1:21" s="19" customFormat="1" ht="15.6">
      <c r="A21" s="120">
        <v>8010</v>
      </c>
      <c r="B21" s="121" t="s">
        <v>136</v>
      </c>
      <c r="D21" s="32"/>
      <c r="E21" s="122"/>
      <c r="F21" s="40"/>
      <c r="G21" s="9">
        <v>0</v>
      </c>
      <c r="H21" s="9">
        <v>0</v>
      </c>
      <c r="I21" s="9">
        <v>0</v>
      </c>
      <c r="J21" s="9">
        <v>0</v>
      </c>
      <c r="K21" s="9">
        <v>0</v>
      </c>
      <c r="L21" s="9">
        <v>0</v>
      </c>
      <c r="M21" s="9">
        <v>0</v>
      </c>
      <c r="N21" s="9">
        <v>0</v>
      </c>
      <c r="O21" s="9">
        <v>0</v>
      </c>
      <c r="P21" s="9">
        <v>0</v>
      </c>
      <c r="Q21" s="9">
        <v>0</v>
      </c>
      <c r="R21" s="9">
        <v>0</v>
      </c>
      <c r="S21" s="320">
        <v>0</v>
      </c>
      <c r="T21" s="10"/>
      <c r="U21" s="201"/>
    </row>
    <row r="22" spans="1:21" s="19" customFormat="1" ht="15.6">
      <c r="A22" s="120">
        <v>8011</v>
      </c>
      <c r="B22" s="554" t="s">
        <v>137</v>
      </c>
      <c r="C22" s="555"/>
      <c r="D22" s="555"/>
      <c r="E22" s="556"/>
      <c r="F22" s="40"/>
      <c r="G22" s="9">
        <v>0</v>
      </c>
      <c r="H22" s="9">
        <v>0</v>
      </c>
      <c r="I22" s="9">
        <v>0</v>
      </c>
      <c r="J22" s="9">
        <v>0</v>
      </c>
      <c r="K22" s="9">
        <v>0</v>
      </c>
      <c r="L22" s="9">
        <v>0</v>
      </c>
      <c r="M22" s="9">
        <v>0</v>
      </c>
      <c r="N22" s="9">
        <v>0</v>
      </c>
      <c r="O22" s="9">
        <v>0</v>
      </c>
      <c r="P22" s="9">
        <v>0</v>
      </c>
      <c r="Q22" s="9">
        <v>0</v>
      </c>
      <c r="R22" s="9">
        <v>0</v>
      </c>
      <c r="S22" s="320">
        <v>0</v>
      </c>
      <c r="T22" s="10"/>
      <c r="U22" s="201"/>
    </row>
    <row r="23" spans="1:21" s="19" customFormat="1" ht="15.6">
      <c r="A23" s="120">
        <v>8012</v>
      </c>
      <c r="B23" s="554" t="s">
        <v>138</v>
      </c>
      <c r="C23" s="555"/>
      <c r="D23" s="555"/>
      <c r="E23" s="556"/>
      <c r="F23" s="40"/>
      <c r="G23" s="9">
        <v>0</v>
      </c>
      <c r="H23" s="9">
        <v>0</v>
      </c>
      <c r="I23" s="9">
        <v>0</v>
      </c>
      <c r="J23" s="9">
        <v>0</v>
      </c>
      <c r="K23" s="9">
        <v>0</v>
      </c>
      <c r="L23" s="9">
        <v>0</v>
      </c>
      <c r="M23" s="9">
        <v>0</v>
      </c>
      <c r="N23" s="9">
        <v>0</v>
      </c>
      <c r="O23" s="9">
        <v>0</v>
      </c>
      <c r="P23" s="9">
        <v>0</v>
      </c>
      <c r="Q23" s="9">
        <v>0</v>
      </c>
      <c r="R23" s="9">
        <v>0</v>
      </c>
      <c r="S23" s="320">
        <v>0</v>
      </c>
      <c r="T23" s="10"/>
      <c r="U23" s="201"/>
    </row>
    <row r="24" spans="1:21" s="19" customFormat="1" ht="15.6">
      <c r="A24" s="95"/>
      <c r="B24" s="129"/>
      <c r="C24" s="130"/>
      <c r="D24" s="2"/>
      <c r="E24" s="131"/>
      <c r="F24" s="40"/>
      <c r="G24" s="9">
        <v>0</v>
      </c>
      <c r="H24" s="9">
        <v>0</v>
      </c>
      <c r="I24" s="9">
        <v>0</v>
      </c>
      <c r="J24" s="9">
        <v>0</v>
      </c>
      <c r="K24" s="9">
        <v>0</v>
      </c>
      <c r="L24" s="9">
        <v>0</v>
      </c>
      <c r="M24" s="9">
        <v>0</v>
      </c>
      <c r="N24" s="9">
        <v>0</v>
      </c>
      <c r="O24" s="9">
        <v>0</v>
      </c>
      <c r="P24" s="9">
        <v>0</v>
      </c>
      <c r="Q24" s="9">
        <v>0</v>
      </c>
      <c r="R24" s="9">
        <v>0</v>
      </c>
      <c r="S24" s="320">
        <v>0</v>
      </c>
      <c r="T24" s="10"/>
      <c r="U24" s="201"/>
    </row>
    <row r="25" spans="1:21" s="19" customFormat="1" ht="15.6">
      <c r="A25" s="95"/>
      <c r="B25" s="129"/>
      <c r="C25" s="130"/>
      <c r="D25" s="2"/>
      <c r="E25" s="131"/>
      <c r="F25" s="40"/>
      <c r="G25" s="9">
        <v>0</v>
      </c>
      <c r="H25" s="9">
        <v>0</v>
      </c>
      <c r="I25" s="9">
        <v>0</v>
      </c>
      <c r="J25" s="9">
        <v>0</v>
      </c>
      <c r="K25" s="9">
        <v>0</v>
      </c>
      <c r="L25" s="9">
        <v>0</v>
      </c>
      <c r="M25" s="9">
        <v>0</v>
      </c>
      <c r="N25" s="9">
        <v>0</v>
      </c>
      <c r="O25" s="9">
        <v>0</v>
      </c>
      <c r="P25" s="9">
        <v>0</v>
      </c>
      <c r="Q25" s="9">
        <v>0</v>
      </c>
      <c r="R25" s="9">
        <v>0</v>
      </c>
      <c r="S25" s="320">
        <v>0</v>
      </c>
      <c r="T25" s="10"/>
      <c r="U25" s="201"/>
    </row>
    <row r="26" spans="1:21" s="19" customFormat="1" ht="15.6">
      <c r="A26" s="95"/>
      <c r="B26" s="129"/>
      <c r="C26" s="130"/>
      <c r="D26" s="2"/>
      <c r="E26" s="131"/>
      <c r="F26" s="40"/>
      <c r="G26" s="9">
        <v>0</v>
      </c>
      <c r="H26" s="9">
        <v>0</v>
      </c>
      <c r="I26" s="9">
        <v>0</v>
      </c>
      <c r="J26" s="9">
        <v>0</v>
      </c>
      <c r="K26" s="9">
        <v>0</v>
      </c>
      <c r="L26" s="9">
        <v>0</v>
      </c>
      <c r="M26" s="9">
        <v>0</v>
      </c>
      <c r="N26" s="9">
        <v>0</v>
      </c>
      <c r="O26" s="9">
        <v>0</v>
      </c>
      <c r="P26" s="9">
        <v>0</v>
      </c>
      <c r="Q26" s="9">
        <v>0</v>
      </c>
      <c r="R26" s="9">
        <v>0</v>
      </c>
      <c r="S26" s="320">
        <v>0</v>
      </c>
      <c r="T26" s="10"/>
      <c r="U26" s="201"/>
    </row>
    <row r="27" spans="1:21" s="19" customFormat="1" ht="15.6">
      <c r="A27" s="95"/>
      <c r="B27" s="132"/>
      <c r="C27" s="133"/>
      <c r="D27" s="2"/>
      <c r="E27" s="131"/>
      <c r="F27" s="40"/>
      <c r="G27" s="9">
        <v>0</v>
      </c>
      <c r="H27" s="9">
        <v>0</v>
      </c>
      <c r="I27" s="9">
        <v>0</v>
      </c>
      <c r="J27" s="9">
        <v>0</v>
      </c>
      <c r="K27" s="9">
        <v>0</v>
      </c>
      <c r="L27" s="9">
        <v>0</v>
      </c>
      <c r="M27" s="9">
        <v>0</v>
      </c>
      <c r="N27" s="9">
        <v>0</v>
      </c>
      <c r="O27" s="9">
        <v>0</v>
      </c>
      <c r="P27" s="9">
        <v>0</v>
      </c>
      <c r="Q27" s="9">
        <v>0</v>
      </c>
      <c r="R27" s="9">
        <v>0</v>
      </c>
      <c r="S27" s="320">
        <v>0</v>
      </c>
      <c r="T27" s="10"/>
      <c r="U27" s="201"/>
    </row>
    <row r="28" spans="1:21" s="19" customFormat="1" ht="15.6">
      <c r="A28" s="110" t="s">
        <v>194</v>
      </c>
      <c r="B28" s="550" t="s">
        <v>45</v>
      </c>
      <c r="C28" s="551"/>
      <c r="D28" s="551"/>
      <c r="E28" s="552"/>
      <c r="F28" s="40"/>
      <c r="G28" s="13">
        <v>0</v>
      </c>
      <c r="H28" s="13">
        <v>0</v>
      </c>
      <c r="I28" s="13">
        <v>0</v>
      </c>
      <c r="J28" s="13">
        <v>0</v>
      </c>
      <c r="K28" s="13">
        <v>0</v>
      </c>
      <c r="L28" s="13">
        <v>0</v>
      </c>
      <c r="M28" s="13">
        <v>0</v>
      </c>
      <c r="N28" s="13">
        <v>0</v>
      </c>
      <c r="O28" s="13">
        <v>0</v>
      </c>
      <c r="P28" s="13">
        <v>0</v>
      </c>
      <c r="Q28" s="13">
        <v>0</v>
      </c>
      <c r="R28" s="13">
        <v>0</v>
      </c>
      <c r="S28" s="321">
        <v>0</v>
      </c>
      <c r="T28" s="14"/>
      <c r="U28" s="201">
        <f>SUM(G28:S28)</f>
        <v>0</v>
      </c>
    </row>
    <row r="29" spans="1:21" s="19" customFormat="1" ht="15.6">
      <c r="A29" s="110" t="s">
        <v>195</v>
      </c>
      <c r="B29" s="550" t="s">
        <v>46</v>
      </c>
      <c r="C29" s="551"/>
      <c r="D29" s="551"/>
      <c r="E29" s="552"/>
      <c r="F29" s="40"/>
      <c r="G29" s="13">
        <v>0</v>
      </c>
      <c r="H29" s="13">
        <v>0</v>
      </c>
      <c r="I29" s="13">
        <v>0</v>
      </c>
      <c r="J29" s="13">
        <v>0</v>
      </c>
      <c r="K29" s="13">
        <v>0</v>
      </c>
      <c r="L29" s="13">
        <v>0</v>
      </c>
      <c r="M29" s="13">
        <v>0</v>
      </c>
      <c r="N29" s="13">
        <v>0</v>
      </c>
      <c r="O29" s="13">
        <v>0</v>
      </c>
      <c r="P29" s="13">
        <v>0</v>
      </c>
      <c r="Q29" s="13">
        <v>0</v>
      </c>
      <c r="R29" s="13">
        <v>0</v>
      </c>
      <c r="S29" s="321">
        <v>0</v>
      </c>
      <c r="T29" s="14"/>
      <c r="U29" s="201">
        <f>SUM(G29:S29)</f>
        <v>0</v>
      </c>
    </row>
    <row r="30" spans="1:21" s="19" customFormat="1" ht="15.6">
      <c r="A30" s="110" t="s">
        <v>196</v>
      </c>
      <c r="B30" s="550" t="s">
        <v>47</v>
      </c>
      <c r="C30" s="551"/>
      <c r="D30" s="551"/>
      <c r="E30" s="552"/>
      <c r="F30" s="40"/>
      <c r="G30" s="13">
        <v>0</v>
      </c>
      <c r="H30" s="13">
        <v>0</v>
      </c>
      <c r="I30" s="13">
        <v>0</v>
      </c>
      <c r="J30" s="13">
        <v>0</v>
      </c>
      <c r="K30" s="13">
        <v>0</v>
      </c>
      <c r="L30" s="13">
        <v>0</v>
      </c>
      <c r="M30" s="13">
        <v>0</v>
      </c>
      <c r="N30" s="13">
        <v>0</v>
      </c>
      <c r="O30" s="13">
        <v>0</v>
      </c>
      <c r="P30" s="13">
        <v>0</v>
      </c>
      <c r="Q30" s="13">
        <v>0</v>
      </c>
      <c r="R30" s="13">
        <v>0</v>
      </c>
      <c r="S30" s="321">
        <v>0</v>
      </c>
      <c r="T30" s="14"/>
      <c r="U30" s="201">
        <f>SUM(G30:S30)</f>
        <v>0</v>
      </c>
    </row>
    <row r="31" spans="1:21" s="119" customFormat="1" ht="15.6">
      <c r="A31" s="110" t="s">
        <v>71</v>
      </c>
      <c r="B31" s="111" t="s">
        <v>48</v>
      </c>
      <c r="C31" s="123"/>
      <c r="D31" s="124"/>
      <c r="E31" s="116"/>
      <c r="F31" s="116">
        <v>8</v>
      </c>
      <c r="G31" s="175">
        <f>SUM(G32:G50)</f>
        <v>0</v>
      </c>
      <c r="H31" s="175">
        <f t="shared" ref="H31:T31" si="3">SUM(H32:H50)</f>
        <v>0</v>
      </c>
      <c r="I31" s="175">
        <f t="shared" si="3"/>
        <v>0</v>
      </c>
      <c r="J31" s="175">
        <f t="shared" si="3"/>
        <v>0</v>
      </c>
      <c r="K31" s="175">
        <f t="shared" si="3"/>
        <v>0</v>
      </c>
      <c r="L31" s="175">
        <f t="shared" si="3"/>
        <v>0</v>
      </c>
      <c r="M31" s="175">
        <f t="shared" si="3"/>
        <v>0</v>
      </c>
      <c r="N31" s="175">
        <f t="shared" si="3"/>
        <v>0</v>
      </c>
      <c r="O31" s="175">
        <f t="shared" si="3"/>
        <v>0</v>
      </c>
      <c r="P31" s="175">
        <f t="shared" si="3"/>
        <v>0</v>
      </c>
      <c r="Q31" s="175">
        <f t="shared" si="3"/>
        <v>0</v>
      </c>
      <c r="R31" s="175">
        <f t="shared" si="3"/>
        <v>0</v>
      </c>
      <c r="S31" s="319">
        <f t="shared" si="3"/>
        <v>0</v>
      </c>
      <c r="T31" s="175">
        <f t="shared" si="3"/>
        <v>0</v>
      </c>
      <c r="U31" s="199">
        <f>SUM(G31:S31)</f>
        <v>0</v>
      </c>
    </row>
    <row r="32" spans="1:21" s="19" customFormat="1" ht="15.6">
      <c r="A32" s="120">
        <v>8401</v>
      </c>
      <c r="B32" s="544" t="s">
        <v>139</v>
      </c>
      <c r="C32" s="545"/>
      <c r="D32" s="545"/>
      <c r="E32" s="546"/>
      <c r="F32" s="40"/>
      <c r="G32" s="9">
        <v>0</v>
      </c>
      <c r="H32" s="9">
        <v>0</v>
      </c>
      <c r="I32" s="9">
        <v>0</v>
      </c>
      <c r="J32" s="9">
        <v>0</v>
      </c>
      <c r="K32" s="9">
        <v>0</v>
      </c>
      <c r="L32" s="9">
        <v>0</v>
      </c>
      <c r="M32" s="9">
        <v>0</v>
      </c>
      <c r="N32" s="9">
        <v>0</v>
      </c>
      <c r="O32" s="9">
        <v>0</v>
      </c>
      <c r="P32" s="9">
        <v>0</v>
      </c>
      <c r="Q32" s="9">
        <v>0</v>
      </c>
      <c r="R32" s="9">
        <v>0</v>
      </c>
      <c r="S32" s="320">
        <v>0</v>
      </c>
      <c r="T32" s="10"/>
      <c r="U32" s="200"/>
    </row>
    <row r="33" spans="1:21" s="19" customFormat="1" ht="15.6">
      <c r="A33" s="120">
        <v>8402</v>
      </c>
      <c r="B33" s="544" t="s">
        <v>140</v>
      </c>
      <c r="C33" s="545"/>
      <c r="D33" s="545"/>
      <c r="E33" s="546"/>
      <c r="F33" s="40"/>
      <c r="G33" s="9">
        <v>0</v>
      </c>
      <c r="H33" s="9">
        <v>0</v>
      </c>
      <c r="I33" s="9">
        <v>0</v>
      </c>
      <c r="J33" s="9">
        <v>0</v>
      </c>
      <c r="K33" s="9">
        <v>0</v>
      </c>
      <c r="L33" s="9">
        <v>0</v>
      </c>
      <c r="M33" s="9">
        <v>0</v>
      </c>
      <c r="N33" s="9">
        <v>0</v>
      </c>
      <c r="O33" s="9">
        <v>0</v>
      </c>
      <c r="P33" s="9">
        <v>0</v>
      </c>
      <c r="Q33" s="9">
        <v>0</v>
      </c>
      <c r="R33" s="9">
        <v>0</v>
      </c>
      <c r="S33" s="320">
        <v>0</v>
      </c>
      <c r="T33" s="10"/>
      <c r="U33" s="200"/>
    </row>
    <row r="34" spans="1:21" s="19" customFormat="1" ht="15.6">
      <c r="A34" s="120">
        <v>8403</v>
      </c>
      <c r="B34" s="125" t="s">
        <v>141</v>
      </c>
      <c r="C34" s="44"/>
      <c r="D34" s="45"/>
      <c r="E34" s="40"/>
      <c r="F34" s="40"/>
      <c r="G34" s="9">
        <v>0</v>
      </c>
      <c r="H34" s="9">
        <v>0</v>
      </c>
      <c r="I34" s="9">
        <v>0</v>
      </c>
      <c r="J34" s="9">
        <v>0</v>
      </c>
      <c r="K34" s="9">
        <v>0</v>
      </c>
      <c r="L34" s="9">
        <v>0</v>
      </c>
      <c r="M34" s="9">
        <v>0</v>
      </c>
      <c r="N34" s="9">
        <v>0</v>
      </c>
      <c r="O34" s="9">
        <v>0</v>
      </c>
      <c r="P34" s="9">
        <v>0</v>
      </c>
      <c r="Q34" s="9">
        <v>0</v>
      </c>
      <c r="R34" s="9">
        <v>0</v>
      </c>
      <c r="S34" s="320">
        <v>0</v>
      </c>
      <c r="T34" s="10"/>
      <c r="U34" s="200"/>
    </row>
    <row r="35" spans="1:21" s="19" customFormat="1" ht="15.6">
      <c r="A35" s="120">
        <v>8404</v>
      </c>
      <c r="B35" s="544" t="s">
        <v>142</v>
      </c>
      <c r="C35" s="545"/>
      <c r="D35" s="545"/>
      <c r="E35" s="546"/>
      <c r="F35" s="40"/>
      <c r="G35" s="9">
        <v>0</v>
      </c>
      <c r="H35" s="9">
        <v>0</v>
      </c>
      <c r="I35" s="9">
        <v>0</v>
      </c>
      <c r="J35" s="9">
        <v>0</v>
      </c>
      <c r="K35" s="9">
        <v>0</v>
      </c>
      <c r="L35" s="9">
        <v>0</v>
      </c>
      <c r="M35" s="9">
        <v>0</v>
      </c>
      <c r="N35" s="9">
        <v>0</v>
      </c>
      <c r="O35" s="9">
        <v>0</v>
      </c>
      <c r="P35" s="9">
        <v>0</v>
      </c>
      <c r="Q35" s="9">
        <v>0</v>
      </c>
      <c r="R35" s="9">
        <v>0</v>
      </c>
      <c r="S35" s="320">
        <v>0</v>
      </c>
      <c r="T35" s="10"/>
      <c r="U35" s="200"/>
    </row>
    <row r="36" spans="1:21" s="19" customFormat="1" ht="15.6">
      <c r="A36" s="120">
        <v>8405</v>
      </c>
      <c r="B36" s="544" t="s">
        <v>143</v>
      </c>
      <c r="C36" s="545"/>
      <c r="D36" s="545"/>
      <c r="E36" s="546"/>
      <c r="F36" s="40"/>
      <c r="G36" s="9">
        <v>0</v>
      </c>
      <c r="H36" s="9">
        <v>0</v>
      </c>
      <c r="I36" s="9">
        <v>0</v>
      </c>
      <c r="J36" s="9">
        <v>0</v>
      </c>
      <c r="K36" s="9">
        <v>0</v>
      </c>
      <c r="L36" s="9">
        <v>0</v>
      </c>
      <c r="M36" s="9">
        <v>0</v>
      </c>
      <c r="N36" s="9">
        <v>0</v>
      </c>
      <c r="O36" s="9">
        <v>0</v>
      </c>
      <c r="P36" s="9">
        <v>0</v>
      </c>
      <c r="Q36" s="9">
        <v>0</v>
      </c>
      <c r="R36" s="9">
        <v>0</v>
      </c>
      <c r="S36" s="320">
        <v>0</v>
      </c>
      <c r="T36" s="10"/>
      <c r="U36" s="200"/>
    </row>
    <row r="37" spans="1:21" s="19" customFormat="1" ht="15.6">
      <c r="A37" s="120">
        <v>8406</v>
      </c>
      <c r="B37" s="544" t="s">
        <v>144</v>
      </c>
      <c r="C37" s="545"/>
      <c r="D37" s="545"/>
      <c r="E37" s="546"/>
      <c r="F37" s="40"/>
      <c r="G37" s="9">
        <v>0</v>
      </c>
      <c r="H37" s="9">
        <v>0</v>
      </c>
      <c r="I37" s="9">
        <v>0</v>
      </c>
      <c r="J37" s="9">
        <v>0</v>
      </c>
      <c r="K37" s="9">
        <v>0</v>
      </c>
      <c r="L37" s="9">
        <v>0</v>
      </c>
      <c r="M37" s="9">
        <v>0</v>
      </c>
      <c r="N37" s="9">
        <v>0</v>
      </c>
      <c r="O37" s="9">
        <v>0</v>
      </c>
      <c r="P37" s="9">
        <v>0</v>
      </c>
      <c r="Q37" s="9">
        <v>0</v>
      </c>
      <c r="R37" s="9">
        <v>0</v>
      </c>
      <c r="S37" s="320">
        <v>0</v>
      </c>
      <c r="T37" s="10"/>
      <c r="U37" s="200"/>
    </row>
    <row r="38" spans="1:21" s="19" customFormat="1" ht="15.6">
      <c r="A38" s="120">
        <v>8407</v>
      </c>
      <c r="B38" s="544" t="s">
        <v>145</v>
      </c>
      <c r="C38" s="545"/>
      <c r="D38" s="545"/>
      <c r="E38" s="546"/>
      <c r="F38" s="40"/>
      <c r="G38" s="9">
        <v>0</v>
      </c>
      <c r="H38" s="9">
        <v>0</v>
      </c>
      <c r="I38" s="9">
        <v>0</v>
      </c>
      <c r="J38" s="9">
        <v>0</v>
      </c>
      <c r="K38" s="9">
        <v>0</v>
      </c>
      <c r="L38" s="9">
        <v>0</v>
      </c>
      <c r="M38" s="9">
        <v>0</v>
      </c>
      <c r="N38" s="9">
        <v>0</v>
      </c>
      <c r="O38" s="9">
        <v>0</v>
      </c>
      <c r="P38" s="9">
        <v>0</v>
      </c>
      <c r="Q38" s="9">
        <v>0</v>
      </c>
      <c r="R38" s="9">
        <v>0</v>
      </c>
      <c r="S38" s="320">
        <v>0</v>
      </c>
      <c r="T38" s="10"/>
      <c r="U38" s="200"/>
    </row>
    <row r="39" spans="1:21" s="19" customFormat="1" ht="15.6">
      <c r="A39" s="120">
        <v>8408</v>
      </c>
      <c r="B39" s="544" t="s">
        <v>146</v>
      </c>
      <c r="C39" s="545"/>
      <c r="D39" s="545"/>
      <c r="E39" s="546"/>
      <c r="F39" s="40"/>
      <c r="G39" s="9">
        <v>0</v>
      </c>
      <c r="H39" s="9">
        <v>0</v>
      </c>
      <c r="I39" s="9">
        <v>0</v>
      </c>
      <c r="J39" s="9">
        <v>0</v>
      </c>
      <c r="K39" s="9">
        <v>0</v>
      </c>
      <c r="L39" s="9">
        <v>0</v>
      </c>
      <c r="M39" s="9">
        <v>0</v>
      </c>
      <c r="N39" s="9">
        <v>0</v>
      </c>
      <c r="O39" s="9">
        <v>0</v>
      </c>
      <c r="P39" s="9">
        <v>0</v>
      </c>
      <c r="Q39" s="9">
        <v>0</v>
      </c>
      <c r="R39" s="9">
        <v>0</v>
      </c>
      <c r="S39" s="320">
        <v>0</v>
      </c>
      <c r="T39" s="10"/>
      <c r="U39" s="200"/>
    </row>
    <row r="40" spans="1:21" s="19" customFormat="1" ht="15.6">
      <c r="A40" s="120">
        <v>8409</v>
      </c>
      <c r="B40" s="126" t="s">
        <v>147</v>
      </c>
      <c r="D40" s="32"/>
      <c r="E40" s="122"/>
      <c r="F40" s="40"/>
      <c r="G40" s="9">
        <v>0</v>
      </c>
      <c r="H40" s="9">
        <v>0</v>
      </c>
      <c r="I40" s="9">
        <v>0</v>
      </c>
      <c r="J40" s="9">
        <v>0</v>
      </c>
      <c r="K40" s="9">
        <v>0</v>
      </c>
      <c r="L40" s="9">
        <v>0</v>
      </c>
      <c r="M40" s="9">
        <v>0</v>
      </c>
      <c r="N40" s="9">
        <v>0</v>
      </c>
      <c r="O40" s="9">
        <v>0</v>
      </c>
      <c r="P40" s="9">
        <v>0</v>
      </c>
      <c r="Q40" s="9">
        <v>0</v>
      </c>
      <c r="R40" s="9">
        <v>0</v>
      </c>
      <c r="S40" s="320">
        <v>0</v>
      </c>
      <c r="T40" s="10"/>
      <c r="U40" s="200"/>
    </row>
    <row r="41" spans="1:21" s="19" customFormat="1" ht="15.6">
      <c r="A41" s="120">
        <v>8410</v>
      </c>
      <c r="B41" s="544" t="s">
        <v>148</v>
      </c>
      <c r="C41" s="545"/>
      <c r="D41" s="545"/>
      <c r="E41" s="546"/>
      <c r="F41" s="40"/>
      <c r="G41" s="9">
        <v>0</v>
      </c>
      <c r="H41" s="9">
        <v>0</v>
      </c>
      <c r="I41" s="9">
        <v>0</v>
      </c>
      <c r="J41" s="9">
        <v>0</v>
      </c>
      <c r="K41" s="9">
        <v>0</v>
      </c>
      <c r="L41" s="9">
        <v>0</v>
      </c>
      <c r="M41" s="9">
        <v>0</v>
      </c>
      <c r="N41" s="9">
        <v>0</v>
      </c>
      <c r="O41" s="9">
        <v>0</v>
      </c>
      <c r="P41" s="9">
        <v>0</v>
      </c>
      <c r="Q41" s="9">
        <v>0</v>
      </c>
      <c r="R41" s="9">
        <v>0</v>
      </c>
      <c r="S41" s="320">
        <v>0</v>
      </c>
      <c r="T41" s="10"/>
      <c r="U41" s="200"/>
    </row>
    <row r="42" spans="1:21" s="19" customFormat="1" ht="15.6">
      <c r="A42" s="120">
        <v>8411</v>
      </c>
      <c r="B42" s="544" t="s">
        <v>149</v>
      </c>
      <c r="C42" s="545"/>
      <c r="D42" s="545"/>
      <c r="E42" s="546"/>
      <c r="F42" s="40"/>
      <c r="G42" s="9">
        <v>0</v>
      </c>
      <c r="H42" s="9">
        <v>0</v>
      </c>
      <c r="I42" s="9">
        <v>0</v>
      </c>
      <c r="J42" s="9">
        <v>0</v>
      </c>
      <c r="K42" s="9">
        <v>0</v>
      </c>
      <c r="L42" s="9">
        <v>0</v>
      </c>
      <c r="M42" s="9">
        <v>0</v>
      </c>
      <c r="N42" s="9">
        <v>0</v>
      </c>
      <c r="O42" s="9">
        <v>0</v>
      </c>
      <c r="P42" s="9">
        <v>0</v>
      </c>
      <c r="Q42" s="9">
        <v>0</v>
      </c>
      <c r="R42" s="9">
        <v>0</v>
      </c>
      <c r="S42" s="320">
        <v>0</v>
      </c>
      <c r="T42" s="10"/>
      <c r="U42" s="200"/>
    </row>
    <row r="43" spans="1:21" s="19" customFormat="1" ht="15.6">
      <c r="A43" s="120">
        <v>8412</v>
      </c>
      <c r="B43" s="544" t="s">
        <v>150</v>
      </c>
      <c r="C43" s="545"/>
      <c r="D43" s="545"/>
      <c r="E43" s="546"/>
      <c r="F43" s="40"/>
      <c r="G43" s="9">
        <v>0</v>
      </c>
      <c r="H43" s="9">
        <v>0</v>
      </c>
      <c r="I43" s="9">
        <v>0</v>
      </c>
      <c r="J43" s="9">
        <v>0</v>
      </c>
      <c r="K43" s="9">
        <v>0</v>
      </c>
      <c r="L43" s="9">
        <v>0</v>
      </c>
      <c r="M43" s="9">
        <v>0</v>
      </c>
      <c r="N43" s="9">
        <v>0</v>
      </c>
      <c r="O43" s="9">
        <v>0</v>
      </c>
      <c r="P43" s="9">
        <v>0</v>
      </c>
      <c r="Q43" s="9">
        <v>0</v>
      </c>
      <c r="R43" s="9">
        <v>0</v>
      </c>
      <c r="S43" s="320">
        <v>0</v>
      </c>
      <c r="T43" s="10"/>
      <c r="U43" s="200"/>
    </row>
    <row r="44" spans="1:21" s="19" customFormat="1" ht="15.6">
      <c r="A44" s="120">
        <v>8413</v>
      </c>
      <c r="B44" s="544" t="s">
        <v>151</v>
      </c>
      <c r="C44" s="545"/>
      <c r="D44" s="545"/>
      <c r="E44" s="546"/>
      <c r="F44" s="40"/>
      <c r="G44" s="9">
        <v>0</v>
      </c>
      <c r="H44" s="9">
        <v>0</v>
      </c>
      <c r="I44" s="9">
        <v>0</v>
      </c>
      <c r="J44" s="9">
        <v>0</v>
      </c>
      <c r="K44" s="9">
        <v>0</v>
      </c>
      <c r="L44" s="9">
        <v>0</v>
      </c>
      <c r="M44" s="9">
        <v>0</v>
      </c>
      <c r="N44" s="9">
        <v>0</v>
      </c>
      <c r="O44" s="9">
        <v>0</v>
      </c>
      <c r="P44" s="9">
        <v>0</v>
      </c>
      <c r="Q44" s="9">
        <v>0</v>
      </c>
      <c r="R44" s="9">
        <v>0</v>
      </c>
      <c r="S44" s="320">
        <v>0</v>
      </c>
      <c r="T44" s="10"/>
      <c r="U44" s="200"/>
    </row>
    <row r="45" spans="1:21" s="19" customFormat="1" ht="15.6">
      <c r="A45" s="120">
        <v>8414</v>
      </c>
      <c r="B45" s="544" t="s">
        <v>152</v>
      </c>
      <c r="C45" s="545"/>
      <c r="D45" s="545"/>
      <c r="E45" s="546"/>
      <c r="F45" s="40"/>
      <c r="G45" s="9">
        <v>0</v>
      </c>
      <c r="H45" s="9">
        <v>0</v>
      </c>
      <c r="I45" s="9">
        <v>0</v>
      </c>
      <c r="J45" s="9">
        <v>0</v>
      </c>
      <c r="K45" s="9">
        <v>0</v>
      </c>
      <c r="L45" s="9">
        <v>0</v>
      </c>
      <c r="M45" s="9">
        <v>0</v>
      </c>
      <c r="N45" s="9">
        <v>0</v>
      </c>
      <c r="O45" s="9">
        <v>0</v>
      </c>
      <c r="P45" s="9">
        <v>0</v>
      </c>
      <c r="Q45" s="9">
        <v>0</v>
      </c>
      <c r="R45" s="9">
        <v>0</v>
      </c>
      <c r="S45" s="320">
        <v>0</v>
      </c>
      <c r="T45" s="10"/>
      <c r="U45" s="200"/>
    </row>
    <row r="46" spans="1:21" s="19" customFormat="1" ht="15.6">
      <c r="A46" s="120">
        <v>8415</v>
      </c>
      <c r="B46" s="544" t="s">
        <v>153</v>
      </c>
      <c r="C46" s="545"/>
      <c r="D46" s="545"/>
      <c r="E46" s="546"/>
      <c r="F46" s="40"/>
      <c r="G46" s="9">
        <v>0</v>
      </c>
      <c r="H46" s="9">
        <v>0</v>
      </c>
      <c r="I46" s="9">
        <v>0</v>
      </c>
      <c r="J46" s="9">
        <v>0</v>
      </c>
      <c r="K46" s="9">
        <v>0</v>
      </c>
      <c r="L46" s="9">
        <v>0</v>
      </c>
      <c r="M46" s="9">
        <v>0</v>
      </c>
      <c r="N46" s="9">
        <v>0</v>
      </c>
      <c r="O46" s="9">
        <v>0</v>
      </c>
      <c r="P46" s="9">
        <v>0</v>
      </c>
      <c r="Q46" s="9">
        <v>0</v>
      </c>
      <c r="R46" s="9">
        <v>0</v>
      </c>
      <c r="S46" s="320">
        <v>0</v>
      </c>
      <c r="T46" s="10"/>
      <c r="U46" s="200"/>
    </row>
    <row r="47" spans="1:21" s="19" customFormat="1" ht="15.6">
      <c r="A47" s="120">
        <v>8416</v>
      </c>
      <c r="B47" s="544" t="s">
        <v>154</v>
      </c>
      <c r="C47" s="545"/>
      <c r="D47" s="545"/>
      <c r="E47" s="546"/>
      <c r="F47" s="40"/>
      <c r="G47" s="9">
        <v>0</v>
      </c>
      <c r="H47" s="9">
        <v>0</v>
      </c>
      <c r="I47" s="9">
        <v>0</v>
      </c>
      <c r="J47" s="9">
        <v>0</v>
      </c>
      <c r="K47" s="9">
        <v>0</v>
      </c>
      <c r="L47" s="9">
        <v>0</v>
      </c>
      <c r="M47" s="9">
        <v>0</v>
      </c>
      <c r="N47" s="9">
        <v>0</v>
      </c>
      <c r="O47" s="9">
        <v>0</v>
      </c>
      <c r="P47" s="9">
        <v>0</v>
      </c>
      <c r="Q47" s="9">
        <v>0</v>
      </c>
      <c r="R47" s="9">
        <v>0</v>
      </c>
      <c r="S47" s="320">
        <v>0</v>
      </c>
      <c r="T47" s="10"/>
      <c r="U47" s="200"/>
    </row>
    <row r="48" spans="1:21" s="19" customFormat="1" ht="15.6">
      <c r="A48" s="95"/>
      <c r="B48" s="547"/>
      <c r="C48" s="548"/>
      <c r="D48" s="548"/>
      <c r="E48" s="549"/>
      <c r="F48" s="40"/>
      <c r="G48" s="9">
        <v>0</v>
      </c>
      <c r="H48" s="9">
        <v>0</v>
      </c>
      <c r="I48" s="9">
        <v>0</v>
      </c>
      <c r="J48" s="9">
        <v>0</v>
      </c>
      <c r="K48" s="9">
        <v>0</v>
      </c>
      <c r="L48" s="9">
        <v>0</v>
      </c>
      <c r="M48" s="9">
        <v>0</v>
      </c>
      <c r="N48" s="9">
        <v>0</v>
      </c>
      <c r="O48" s="9">
        <v>0</v>
      </c>
      <c r="P48" s="9">
        <v>0</v>
      </c>
      <c r="Q48" s="9">
        <v>0</v>
      </c>
      <c r="R48" s="9">
        <v>0</v>
      </c>
      <c r="S48" s="320">
        <v>0</v>
      </c>
      <c r="T48" s="10"/>
      <c r="U48" s="200"/>
    </row>
    <row r="49" spans="1:21" s="19" customFormat="1" ht="15.6">
      <c r="A49" s="95"/>
      <c r="B49" s="547"/>
      <c r="C49" s="548"/>
      <c r="D49" s="548"/>
      <c r="E49" s="549"/>
      <c r="F49" s="40"/>
      <c r="G49" s="9">
        <v>0</v>
      </c>
      <c r="H49" s="9">
        <v>0</v>
      </c>
      <c r="I49" s="9">
        <v>0</v>
      </c>
      <c r="J49" s="9">
        <v>0</v>
      </c>
      <c r="K49" s="9">
        <v>0</v>
      </c>
      <c r="L49" s="9">
        <v>0</v>
      </c>
      <c r="M49" s="9">
        <v>0</v>
      </c>
      <c r="N49" s="9">
        <v>0</v>
      </c>
      <c r="O49" s="9">
        <v>0</v>
      </c>
      <c r="P49" s="9">
        <v>0</v>
      </c>
      <c r="Q49" s="9">
        <v>0</v>
      </c>
      <c r="R49" s="9">
        <v>0</v>
      </c>
      <c r="S49" s="320">
        <v>0</v>
      </c>
      <c r="T49" s="10"/>
      <c r="U49" s="200"/>
    </row>
    <row r="50" spans="1:21" s="19" customFormat="1" ht="15.6">
      <c r="A50" s="95"/>
      <c r="B50" s="547"/>
      <c r="C50" s="548"/>
      <c r="D50" s="548"/>
      <c r="E50" s="549"/>
      <c r="F50" s="40"/>
      <c r="G50" s="9">
        <v>0</v>
      </c>
      <c r="H50" s="9">
        <v>0</v>
      </c>
      <c r="I50" s="9">
        <v>0</v>
      </c>
      <c r="J50" s="9">
        <v>0</v>
      </c>
      <c r="K50" s="9">
        <v>0</v>
      </c>
      <c r="L50" s="9">
        <v>0</v>
      </c>
      <c r="M50" s="9">
        <v>0</v>
      </c>
      <c r="N50" s="9">
        <v>0</v>
      </c>
      <c r="O50" s="9">
        <v>0</v>
      </c>
      <c r="P50" s="9">
        <v>0</v>
      </c>
      <c r="Q50" s="9">
        <v>0</v>
      </c>
      <c r="R50" s="9">
        <v>0</v>
      </c>
      <c r="S50" s="320">
        <v>0</v>
      </c>
      <c r="T50" s="10"/>
      <c r="U50" s="200"/>
    </row>
    <row r="51" spans="1:21" s="19" customFormat="1" ht="15.6">
      <c r="A51" s="110" t="s">
        <v>197</v>
      </c>
      <c r="B51" s="550" t="s">
        <v>218</v>
      </c>
      <c r="C51" s="551"/>
      <c r="D51" s="551"/>
      <c r="E51" s="552"/>
      <c r="F51" s="40"/>
      <c r="G51" s="175">
        <f>G52+G53</f>
        <v>0</v>
      </c>
      <c r="H51" s="175">
        <f t="shared" ref="H51:S51" si="4">H52+H53</f>
        <v>0</v>
      </c>
      <c r="I51" s="175">
        <f t="shared" si="4"/>
        <v>0</v>
      </c>
      <c r="J51" s="175">
        <f t="shared" si="4"/>
        <v>0</v>
      </c>
      <c r="K51" s="175">
        <f t="shared" si="4"/>
        <v>0</v>
      </c>
      <c r="L51" s="175">
        <f t="shared" si="4"/>
        <v>0</v>
      </c>
      <c r="M51" s="175">
        <f t="shared" si="4"/>
        <v>0</v>
      </c>
      <c r="N51" s="175">
        <f t="shared" si="4"/>
        <v>0</v>
      </c>
      <c r="O51" s="175">
        <f t="shared" si="4"/>
        <v>0</v>
      </c>
      <c r="P51" s="175">
        <f t="shared" si="4"/>
        <v>0</v>
      </c>
      <c r="Q51" s="175">
        <f t="shared" si="4"/>
        <v>0</v>
      </c>
      <c r="R51" s="175">
        <f t="shared" si="4"/>
        <v>0</v>
      </c>
      <c r="S51" s="319">
        <f t="shared" si="4"/>
        <v>0</v>
      </c>
      <c r="T51" s="206"/>
      <c r="U51" s="201">
        <f t="shared" ref="U51:U65" si="5">SUM(G51:S51)</f>
        <v>0</v>
      </c>
    </row>
    <row r="52" spans="1:21" s="19" customFormat="1" ht="15.6">
      <c r="A52" s="110">
        <v>8557</v>
      </c>
      <c r="B52" s="544" t="s">
        <v>219</v>
      </c>
      <c r="C52" s="545"/>
      <c r="D52" s="545"/>
      <c r="E52" s="546"/>
      <c r="F52" s="40"/>
      <c r="G52" s="9">
        <v>0</v>
      </c>
      <c r="H52" s="9">
        <v>0</v>
      </c>
      <c r="I52" s="9">
        <v>0</v>
      </c>
      <c r="J52" s="9">
        <v>0</v>
      </c>
      <c r="K52" s="9">
        <v>0</v>
      </c>
      <c r="L52" s="9">
        <v>0</v>
      </c>
      <c r="M52" s="9">
        <v>0</v>
      </c>
      <c r="N52" s="9">
        <v>0</v>
      </c>
      <c r="O52" s="9">
        <v>0</v>
      </c>
      <c r="P52" s="9">
        <v>0</v>
      </c>
      <c r="Q52" s="9">
        <v>0</v>
      </c>
      <c r="R52" s="9">
        <v>0</v>
      </c>
      <c r="S52" s="320">
        <v>0</v>
      </c>
      <c r="T52" s="14"/>
      <c r="U52" s="203">
        <f t="shared" si="5"/>
        <v>0</v>
      </c>
    </row>
    <row r="53" spans="1:21" s="19" customFormat="1" ht="15.6">
      <c r="A53" s="110"/>
      <c r="B53" s="544" t="s">
        <v>240</v>
      </c>
      <c r="C53" s="545"/>
      <c r="D53" s="545"/>
      <c r="E53" s="546"/>
      <c r="F53" s="40"/>
      <c r="G53" s="9">
        <v>0</v>
      </c>
      <c r="H53" s="9">
        <v>0</v>
      </c>
      <c r="I53" s="9">
        <v>0</v>
      </c>
      <c r="J53" s="9">
        <v>0</v>
      </c>
      <c r="K53" s="9">
        <v>0</v>
      </c>
      <c r="L53" s="9">
        <v>0</v>
      </c>
      <c r="M53" s="9">
        <v>0</v>
      </c>
      <c r="N53" s="9">
        <v>0</v>
      </c>
      <c r="O53" s="9">
        <v>0</v>
      </c>
      <c r="P53" s="9">
        <v>0</v>
      </c>
      <c r="Q53" s="9">
        <v>0</v>
      </c>
      <c r="R53" s="9">
        <v>0</v>
      </c>
      <c r="S53" s="320">
        <v>0</v>
      </c>
      <c r="T53" s="14"/>
      <c r="U53" s="200"/>
    </row>
    <row r="54" spans="1:21" s="19" customFormat="1" ht="15.6">
      <c r="A54" s="110" t="s">
        <v>198</v>
      </c>
      <c r="B54" s="111" t="s">
        <v>49</v>
      </c>
      <c r="C54" s="110"/>
      <c r="D54" s="52"/>
      <c r="E54" s="53"/>
      <c r="F54" s="40"/>
      <c r="G54" s="13">
        <v>0</v>
      </c>
      <c r="H54" s="13">
        <v>0</v>
      </c>
      <c r="I54" s="13">
        <v>0</v>
      </c>
      <c r="J54" s="13">
        <v>0</v>
      </c>
      <c r="K54" s="13">
        <v>0</v>
      </c>
      <c r="L54" s="13">
        <v>0</v>
      </c>
      <c r="M54" s="13">
        <v>0</v>
      </c>
      <c r="N54" s="13">
        <v>0</v>
      </c>
      <c r="O54" s="13">
        <v>0</v>
      </c>
      <c r="P54" s="13">
        <v>0</v>
      </c>
      <c r="Q54" s="13">
        <v>0</v>
      </c>
      <c r="R54" s="13">
        <v>0</v>
      </c>
      <c r="S54" s="321">
        <v>0</v>
      </c>
      <c r="T54" s="14"/>
      <c r="U54" s="200">
        <f t="shared" si="5"/>
        <v>0</v>
      </c>
    </row>
    <row r="55" spans="1:21" s="19" customFormat="1" ht="15.6">
      <c r="A55" s="110" t="s">
        <v>199</v>
      </c>
      <c r="B55" s="550" t="s">
        <v>50</v>
      </c>
      <c r="C55" s="551"/>
      <c r="D55" s="551"/>
      <c r="E55" s="552"/>
      <c r="F55" s="40"/>
      <c r="G55" s="206">
        <f>G56+G57</f>
        <v>0</v>
      </c>
      <c r="H55" s="206">
        <f t="shared" ref="H55:S55" si="6">H56+H57</f>
        <v>0</v>
      </c>
      <c r="I55" s="206">
        <f t="shared" si="6"/>
        <v>0</v>
      </c>
      <c r="J55" s="206">
        <f t="shared" si="6"/>
        <v>0</v>
      </c>
      <c r="K55" s="206">
        <f t="shared" si="6"/>
        <v>0</v>
      </c>
      <c r="L55" s="206">
        <f t="shared" si="6"/>
        <v>0</v>
      </c>
      <c r="M55" s="206">
        <f t="shared" si="6"/>
        <v>0</v>
      </c>
      <c r="N55" s="206">
        <f t="shared" si="6"/>
        <v>0</v>
      </c>
      <c r="O55" s="206">
        <f t="shared" si="6"/>
        <v>0</v>
      </c>
      <c r="P55" s="206">
        <f t="shared" si="6"/>
        <v>0</v>
      </c>
      <c r="Q55" s="206">
        <f t="shared" si="6"/>
        <v>0</v>
      </c>
      <c r="R55" s="206">
        <f t="shared" si="6"/>
        <v>0</v>
      </c>
      <c r="S55" s="322">
        <f t="shared" si="6"/>
        <v>0</v>
      </c>
      <c r="T55" s="206"/>
      <c r="U55" s="200">
        <f t="shared" si="5"/>
        <v>0</v>
      </c>
    </row>
    <row r="56" spans="1:21" s="19" customFormat="1" ht="15.6">
      <c r="A56" s="110">
        <v>8709</v>
      </c>
      <c r="B56" s="544" t="s">
        <v>224</v>
      </c>
      <c r="C56" s="545"/>
      <c r="D56" s="545"/>
      <c r="E56" s="546"/>
      <c r="F56" s="40"/>
      <c r="G56" s="9">
        <v>0</v>
      </c>
      <c r="H56" s="9">
        <v>0</v>
      </c>
      <c r="I56" s="9">
        <v>0</v>
      </c>
      <c r="J56" s="9">
        <v>0</v>
      </c>
      <c r="K56" s="9">
        <v>0</v>
      </c>
      <c r="L56" s="9">
        <v>0</v>
      </c>
      <c r="M56" s="9">
        <v>0</v>
      </c>
      <c r="N56" s="9">
        <v>0</v>
      </c>
      <c r="O56" s="9">
        <v>0</v>
      </c>
      <c r="P56" s="9">
        <v>0</v>
      </c>
      <c r="Q56" s="9">
        <v>0</v>
      </c>
      <c r="R56" s="9">
        <v>0</v>
      </c>
      <c r="S56" s="320">
        <v>0</v>
      </c>
      <c r="T56" s="14"/>
      <c r="U56" s="203">
        <f t="shared" si="5"/>
        <v>0</v>
      </c>
    </row>
    <row r="57" spans="1:21" s="19" customFormat="1" ht="15.6">
      <c r="A57" s="110">
        <v>8702</v>
      </c>
      <c r="B57" s="544" t="s">
        <v>239</v>
      </c>
      <c r="C57" s="545"/>
      <c r="D57" s="545"/>
      <c r="E57" s="546"/>
      <c r="F57" s="40"/>
      <c r="G57" s="9">
        <v>0</v>
      </c>
      <c r="H57" s="9">
        <v>0</v>
      </c>
      <c r="I57" s="9">
        <v>0</v>
      </c>
      <c r="J57" s="9">
        <v>0</v>
      </c>
      <c r="K57" s="9">
        <v>0</v>
      </c>
      <c r="L57" s="9">
        <v>0</v>
      </c>
      <c r="M57" s="9">
        <v>0</v>
      </c>
      <c r="N57" s="9">
        <v>0</v>
      </c>
      <c r="O57" s="9">
        <v>0</v>
      </c>
      <c r="P57" s="9">
        <v>0</v>
      </c>
      <c r="Q57" s="9">
        <v>0</v>
      </c>
      <c r="R57" s="9">
        <v>0</v>
      </c>
      <c r="S57" s="320">
        <v>0</v>
      </c>
      <c r="T57" s="14"/>
      <c r="U57" s="200"/>
    </row>
    <row r="58" spans="1:21" s="19" customFormat="1" ht="15.6">
      <c r="A58" s="110" t="s">
        <v>200</v>
      </c>
      <c r="B58" s="111" t="s">
        <v>51</v>
      </c>
      <c r="C58" s="110"/>
      <c r="D58" s="52"/>
      <c r="E58" s="53"/>
      <c r="F58" s="40"/>
      <c r="G58" s="13">
        <v>0</v>
      </c>
      <c r="H58" s="13">
        <v>0</v>
      </c>
      <c r="I58" s="13">
        <v>0</v>
      </c>
      <c r="J58" s="13">
        <v>0</v>
      </c>
      <c r="K58" s="13">
        <v>0</v>
      </c>
      <c r="L58" s="13">
        <v>0</v>
      </c>
      <c r="M58" s="13">
        <v>0</v>
      </c>
      <c r="N58" s="13">
        <v>0</v>
      </c>
      <c r="O58" s="13">
        <v>0</v>
      </c>
      <c r="P58" s="13">
        <v>0</v>
      </c>
      <c r="Q58" s="13">
        <v>0</v>
      </c>
      <c r="R58" s="13">
        <v>0</v>
      </c>
      <c r="S58" s="321">
        <v>0</v>
      </c>
      <c r="T58" s="14"/>
      <c r="U58" s="200">
        <f t="shared" si="5"/>
        <v>0</v>
      </c>
    </row>
    <row r="59" spans="1:21" s="19" customFormat="1" ht="15.6">
      <c r="A59" s="110" t="s">
        <v>201</v>
      </c>
      <c r="B59" s="111" t="s">
        <v>52</v>
      </c>
      <c r="C59" s="110"/>
      <c r="D59" s="52"/>
      <c r="E59" s="53"/>
      <c r="F59" s="40"/>
      <c r="G59" s="13">
        <v>0</v>
      </c>
      <c r="H59" s="13">
        <v>0</v>
      </c>
      <c r="I59" s="13">
        <v>0</v>
      </c>
      <c r="J59" s="13">
        <v>0</v>
      </c>
      <c r="K59" s="13">
        <v>0</v>
      </c>
      <c r="L59" s="13">
        <v>0</v>
      </c>
      <c r="M59" s="13">
        <v>0</v>
      </c>
      <c r="N59" s="13">
        <v>0</v>
      </c>
      <c r="O59" s="13">
        <v>0</v>
      </c>
      <c r="P59" s="13">
        <v>0</v>
      </c>
      <c r="Q59" s="13">
        <v>0</v>
      </c>
      <c r="R59" s="13">
        <v>0</v>
      </c>
      <c r="S59" s="321">
        <v>0</v>
      </c>
      <c r="T59" s="14"/>
      <c r="U59" s="200">
        <f t="shared" si="5"/>
        <v>0</v>
      </c>
    </row>
    <row r="60" spans="1:21" s="19" customFormat="1" ht="15.6">
      <c r="A60" s="110" t="s">
        <v>53</v>
      </c>
      <c r="B60" s="550" t="s">
        <v>54</v>
      </c>
      <c r="C60" s="551"/>
      <c r="D60" s="551"/>
      <c r="E60" s="552"/>
      <c r="F60" s="40"/>
      <c r="G60" s="13">
        <v>0</v>
      </c>
      <c r="H60" s="13">
        <v>0</v>
      </c>
      <c r="I60" s="13">
        <v>0</v>
      </c>
      <c r="J60" s="13">
        <v>0</v>
      </c>
      <c r="K60" s="13">
        <v>0</v>
      </c>
      <c r="L60" s="13">
        <v>0</v>
      </c>
      <c r="M60" s="13">
        <v>0</v>
      </c>
      <c r="N60" s="13">
        <v>0</v>
      </c>
      <c r="O60" s="13">
        <v>0</v>
      </c>
      <c r="P60" s="13">
        <v>0</v>
      </c>
      <c r="Q60" s="13">
        <v>0</v>
      </c>
      <c r="R60" s="13">
        <v>0</v>
      </c>
      <c r="S60" s="321">
        <v>0</v>
      </c>
      <c r="T60" s="14"/>
      <c r="U60" s="200">
        <f t="shared" si="5"/>
        <v>0</v>
      </c>
    </row>
    <row r="61" spans="1:21" s="19" customFormat="1" ht="15.6">
      <c r="A61" s="110" t="s">
        <v>202</v>
      </c>
      <c r="B61" s="550" t="s">
        <v>55</v>
      </c>
      <c r="C61" s="551"/>
      <c r="D61" s="551"/>
      <c r="E61" s="552"/>
      <c r="F61" s="40"/>
      <c r="G61" s="13">
        <v>0</v>
      </c>
      <c r="H61" s="13">
        <v>0</v>
      </c>
      <c r="I61" s="13">
        <v>0</v>
      </c>
      <c r="J61" s="13">
        <v>0</v>
      </c>
      <c r="K61" s="13">
        <v>0</v>
      </c>
      <c r="L61" s="13">
        <v>0</v>
      </c>
      <c r="M61" s="13">
        <v>0</v>
      </c>
      <c r="N61" s="13">
        <v>0</v>
      </c>
      <c r="O61" s="13">
        <v>0</v>
      </c>
      <c r="P61" s="13">
        <v>0</v>
      </c>
      <c r="Q61" s="13">
        <v>0</v>
      </c>
      <c r="R61" s="13">
        <v>0</v>
      </c>
      <c r="S61" s="321">
        <v>0</v>
      </c>
      <c r="T61" s="14"/>
      <c r="U61" s="200">
        <f t="shared" si="5"/>
        <v>0</v>
      </c>
    </row>
    <row r="62" spans="1:21" s="19" customFormat="1" ht="15.6">
      <c r="A62" s="110" t="s">
        <v>203</v>
      </c>
      <c r="B62" s="550" t="s">
        <v>56</v>
      </c>
      <c r="C62" s="551"/>
      <c r="D62" s="551"/>
      <c r="E62" s="552"/>
      <c r="F62" s="40"/>
      <c r="G62" s="13">
        <v>0</v>
      </c>
      <c r="H62" s="13">
        <v>0</v>
      </c>
      <c r="I62" s="13">
        <v>0</v>
      </c>
      <c r="J62" s="13">
        <v>0</v>
      </c>
      <c r="K62" s="13">
        <v>0</v>
      </c>
      <c r="L62" s="13">
        <v>0</v>
      </c>
      <c r="M62" s="13">
        <v>0</v>
      </c>
      <c r="N62" s="13">
        <v>0</v>
      </c>
      <c r="O62" s="13">
        <v>0</v>
      </c>
      <c r="P62" s="13">
        <v>0</v>
      </c>
      <c r="Q62" s="13">
        <v>0</v>
      </c>
      <c r="R62" s="13">
        <v>0</v>
      </c>
      <c r="S62" s="321">
        <v>0</v>
      </c>
      <c r="T62" s="14"/>
      <c r="U62" s="200">
        <f t="shared" si="5"/>
        <v>0</v>
      </c>
    </row>
    <row r="63" spans="1:21" s="19" customFormat="1" ht="15.6">
      <c r="A63" s="110" t="s">
        <v>204</v>
      </c>
      <c r="B63" s="550" t="s">
        <v>57</v>
      </c>
      <c r="C63" s="551"/>
      <c r="D63" s="551"/>
      <c r="E63" s="552"/>
      <c r="F63" s="40"/>
      <c r="G63" s="13">
        <v>0</v>
      </c>
      <c r="H63" s="13">
        <v>0</v>
      </c>
      <c r="I63" s="13">
        <v>0</v>
      </c>
      <c r="J63" s="13">
        <v>0</v>
      </c>
      <c r="K63" s="13">
        <v>0</v>
      </c>
      <c r="L63" s="13">
        <v>0</v>
      </c>
      <c r="M63" s="13">
        <v>0</v>
      </c>
      <c r="N63" s="13">
        <v>0</v>
      </c>
      <c r="O63" s="13">
        <v>0</v>
      </c>
      <c r="P63" s="13">
        <v>0</v>
      </c>
      <c r="Q63" s="13">
        <v>0</v>
      </c>
      <c r="R63" s="13">
        <v>0</v>
      </c>
      <c r="S63" s="321">
        <v>0</v>
      </c>
      <c r="T63" s="14"/>
      <c r="U63" s="200">
        <f t="shared" si="5"/>
        <v>0</v>
      </c>
    </row>
    <row r="64" spans="1:21" s="19" customFormat="1" ht="15.6">
      <c r="A64" s="110" t="s">
        <v>205</v>
      </c>
      <c r="B64" s="550" t="s">
        <v>58</v>
      </c>
      <c r="C64" s="551"/>
      <c r="D64" s="551"/>
      <c r="E64" s="552"/>
      <c r="F64" s="40"/>
      <c r="G64" s="13">
        <v>0</v>
      </c>
      <c r="H64" s="13">
        <v>0</v>
      </c>
      <c r="I64" s="13">
        <v>0</v>
      </c>
      <c r="J64" s="13">
        <v>0</v>
      </c>
      <c r="K64" s="13">
        <v>0</v>
      </c>
      <c r="L64" s="13">
        <v>0</v>
      </c>
      <c r="M64" s="13">
        <v>0</v>
      </c>
      <c r="N64" s="13">
        <v>0</v>
      </c>
      <c r="O64" s="13">
        <v>0</v>
      </c>
      <c r="P64" s="13">
        <v>0</v>
      </c>
      <c r="Q64" s="13">
        <v>0</v>
      </c>
      <c r="R64" s="13">
        <v>0</v>
      </c>
      <c r="S64" s="321">
        <v>0</v>
      </c>
      <c r="T64" s="14"/>
      <c r="U64" s="200">
        <f t="shared" si="5"/>
        <v>0</v>
      </c>
    </row>
    <row r="65" spans="1:21" s="119" customFormat="1" ht="15.6">
      <c r="A65" s="110" t="s">
        <v>59</v>
      </c>
      <c r="B65" s="550" t="s">
        <v>60</v>
      </c>
      <c r="C65" s="551"/>
      <c r="D65" s="551"/>
      <c r="E65" s="552"/>
      <c r="F65" s="116">
        <v>19</v>
      </c>
      <c r="G65" s="175">
        <f t="shared" ref="G65:T65" si="7">SUM(G66:G74)</f>
        <v>0</v>
      </c>
      <c r="H65" s="175">
        <f t="shared" si="7"/>
        <v>0</v>
      </c>
      <c r="I65" s="175">
        <f t="shared" si="7"/>
        <v>0</v>
      </c>
      <c r="J65" s="175">
        <f t="shared" si="7"/>
        <v>0</v>
      </c>
      <c r="K65" s="175">
        <f t="shared" si="7"/>
        <v>0</v>
      </c>
      <c r="L65" s="175">
        <f t="shared" si="7"/>
        <v>0</v>
      </c>
      <c r="M65" s="175">
        <f t="shared" si="7"/>
        <v>0</v>
      </c>
      <c r="N65" s="175">
        <f t="shared" si="7"/>
        <v>0</v>
      </c>
      <c r="O65" s="175">
        <f t="shared" si="7"/>
        <v>0</v>
      </c>
      <c r="P65" s="175">
        <f t="shared" si="7"/>
        <v>0</v>
      </c>
      <c r="Q65" s="175">
        <f t="shared" si="7"/>
        <v>0</v>
      </c>
      <c r="R65" s="175">
        <f t="shared" si="7"/>
        <v>0</v>
      </c>
      <c r="S65" s="319">
        <f t="shared" si="7"/>
        <v>0</v>
      </c>
      <c r="T65" s="175">
        <f t="shared" si="7"/>
        <v>0</v>
      </c>
      <c r="U65" s="199">
        <f t="shared" si="5"/>
        <v>0</v>
      </c>
    </row>
    <row r="66" spans="1:21" s="19" customFormat="1" ht="15.6">
      <c r="A66" s="120">
        <v>9401</v>
      </c>
      <c r="B66" s="544" t="s">
        <v>155</v>
      </c>
      <c r="C66" s="545"/>
      <c r="D66" s="545"/>
      <c r="E66" s="546"/>
      <c r="F66" s="40"/>
      <c r="G66" s="9">
        <v>0</v>
      </c>
      <c r="H66" s="9">
        <v>0</v>
      </c>
      <c r="I66" s="9">
        <v>0</v>
      </c>
      <c r="J66" s="9">
        <v>0</v>
      </c>
      <c r="K66" s="9">
        <v>0</v>
      </c>
      <c r="L66" s="9">
        <v>0</v>
      </c>
      <c r="M66" s="9">
        <v>0</v>
      </c>
      <c r="N66" s="9">
        <v>0</v>
      </c>
      <c r="O66" s="9">
        <v>0</v>
      </c>
      <c r="P66" s="9">
        <v>0</v>
      </c>
      <c r="Q66" s="9">
        <v>0</v>
      </c>
      <c r="R66" s="9">
        <v>0</v>
      </c>
      <c r="S66" s="320">
        <v>0</v>
      </c>
      <c r="T66" s="10"/>
      <c r="U66" s="200"/>
    </row>
    <row r="67" spans="1:21" s="19" customFormat="1" ht="15.6">
      <c r="A67" s="120">
        <v>9402</v>
      </c>
      <c r="B67" s="544" t="s">
        <v>156</v>
      </c>
      <c r="C67" s="545"/>
      <c r="D67" s="545"/>
      <c r="E67" s="546"/>
      <c r="F67" s="40"/>
      <c r="G67" s="9">
        <v>0</v>
      </c>
      <c r="H67" s="9">
        <v>0</v>
      </c>
      <c r="I67" s="9">
        <v>0</v>
      </c>
      <c r="J67" s="9">
        <v>0</v>
      </c>
      <c r="K67" s="9">
        <v>0</v>
      </c>
      <c r="L67" s="9">
        <v>0</v>
      </c>
      <c r="M67" s="9">
        <v>0</v>
      </c>
      <c r="N67" s="9">
        <v>0</v>
      </c>
      <c r="O67" s="9">
        <v>0</v>
      </c>
      <c r="P67" s="9">
        <v>0</v>
      </c>
      <c r="Q67" s="9">
        <v>0</v>
      </c>
      <c r="R67" s="9">
        <v>0</v>
      </c>
      <c r="S67" s="320">
        <v>0</v>
      </c>
      <c r="T67" s="10"/>
      <c r="U67" s="200"/>
    </row>
    <row r="68" spans="1:21" s="19" customFormat="1" ht="15.6">
      <c r="A68" s="120">
        <v>9403</v>
      </c>
      <c r="B68" s="544" t="s">
        <v>168</v>
      </c>
      <c r="C68" s="545"/>
      <c r="D68" s="545"/>
      <c r="E68" s="546"/>
      <c r="F68" s="40"/>
      <c r="G68" s="9">
        <v>0</v>
      </c>
      <c r="H68" s="9">
        <v>0</v>
      </c>
      <c r="I68" s="9">
        <v>0</v>
      </c>
      <c r="J68" s="9">
        <v>0</v>
      </c>
      <c r="K68" s="9">
        <v>0</v>
      </c>
      <c r="L68" s="9">
        <v>0</v>
      </c>
      <c r="M68" s="9">
        <v>0</v>
      </c>
      <c r="N68" s="9">
        <v>0</v>
      </c>
      <c r="O68" s="9">
        <v>0</v>
      </c>
      <c r="P68" s="9">
        <v>0</v>
      </c>
      <c r="Q68" s="9">
        <v>0</v>
      </c>
      <c r="R68" s="9">
        <v>0</v>
      </c>
      <c r="S68" s="320">
        <v>0</v>
      </c>
      <c r="T68" s="10"/>
      <c r="U68" s="200"/>
    </row>
    <row r="69" spans="1:21" s="19" customFormat="1" ht="15.6">
      <c r="A69" s="95"/>
      <c r="B69" s="541"/>
      <c r="C69" s="542"/>
      <c r="D69" s="542"/>
      <c r="E69" s="543"/>
      <c r="F69" s="40"/>
      <c r="G69" s="9">
        <v>0</v>
      </c>
      <c r="H69" s="9">
        <v>0</v>
      </c>
      <c r="I69" s="9">
        <v>0</v>
      </c>
      <c r="J69" s="9">
        <v>0</v>
      </c>
      <c r="K69" s="9">
        <v>0</v>
      </c>
      <c r="L69" s="9">
        <v>0</v>
      </c>
      <c r="M69" s="9">
        <v>0</v>
      </c>
      <c r="N69" s="9">
        <v>0</v>
      </c>
      <c r="O69" s="9">
        <v>0</v>
      </c>
      <c r="P69" s="9">
        <v>0</v>
      </c>
      <c r="Q69" s="9">
        <v>0</v>
      </c>
      <c r="R69" s="9">
        <v>0</v>
      </c>
      <c r="S69" s="320">
        <v>0</v>
      </c>
      <c r="T69" s="10"/>
      <c r="U69" s="200"/>
    </row>
    <row r="70" spans="1:21" s="19" customFormat="1" ht="15.6">
      <c r="A70" s="95"/>
      <c r="B70" s="541"/>
      <c r="C70" s="542"/>
      <c r="D70" s="542"/>
      <c r="E70" s="543"/>
      <c r="F70" s="40"/>
      <c r="G70" s="9">
        <v>0</v>
      </c>
      <c r="H70" s="9">
        <v>0</v>
      </c>
      <c r="I70" s="9">
        <v>0</v>
      </c>
      <c r="J70" s="9">
        <v>0</v>
      </c>
      <c r="K70" s="9">
        <v>0</v>
      </c>
      <c r="L70" s="9">
        <v>0</v>
      </c>
      <c r="M70" s="9">
        <v>0</v>
      </c>
      <c r="N70" s="9">
        <v>0</v>
      </c>
      <c r="O70" s="9">
        <v>0</v>
      </c>
      <c r="P70" s="9">
        <v>0</v>
      </c>
      <c r="Q70" s="9">
        <v>0</v>
      </c>
      <c r="R70" s="9">
        <v>0</v>
      </c>
      <c r="S70" s="320">
        <v>0</v>
      </c>
      <c r="T70" s="10"/>
      <c r="U70" s="200"/>
    </row>
    <row r="71" spans="1:21" s="19" customFormat="1" ht="15.6">
      <c r="A71" s="95"/>
      <c r="B71" s="541"/>
      <c r="C71" s="542"/>
      <c r="D71" s="542"/>
      <c r="E71" s="543"/>
      <c r="F71" s="40"/>
      <c r="G71" s="9">
        <v>0</v>
      </c>
      <c r="H71" s="9">
        <v>0</v>
      </c>
      <c r="I71" s="9">
        <v>0</v>
      </c>
      <c r="J71" s="9">
        <v>0</v>
      </c>
      <c r="K71" s="9">
        <v>0</v>
      </c>
      <c r="L71" s="9">
        <v>0</v>
      </c>
      <c r="M71" s="9">
        <v>0</v>
      </c>
      <c r="N71" s="9">
        <v>0</v>
      </c>
      <c r="O71" s="9">
        <v>0</v>
      </c>
      <c r="P71" s="9">
        <v>0</v>
      </c>
      <c r="Q71" s="9">
        <v>0</v>
      </c>
      <c r="R71" s="9">
        <v>0</v>
      </c>
      <c r="S71" s="320">
        <v>0</v>
      </c>
      <c r="T71" s="10"/>
      <c r="U71" s="200"/>
    </row>
    <row r="72" spans="1:21" s="19" customFormat="1" ht="15.6">
      <c r="A72" s="95"/>
      <c r="B72" s="541"/>
      <c r="C72" s="542"/>
      <c r="D72" s="542"/>
      <c r="E72" s="543"/>
      <c r="F72" s="40"/>
      <c r="G72" s="9">
        <v>0</v>
      </c>
      <c r="H72" s="9">
        <v>0</v>
      </c>
      <c r="I72" s="9">
        <v>0</v>
      </c>
      <c r="J72" s="9">
        <v>0</v>
      </c>
      <c r="K72" s="9">
        <v>0</v>
      </c>
      <c r="L72" s="9">
        <v>0</v>
      </c>
      <c r="M72" s="9">
        <v>0</v>
      </c>
      <c r="N72" s="9">
        <v>0</v>
      </c>
      <c r="O72" s="9">
        <v>0</v>
      </c>
      <c r="P72" s="9">
        <v>0</v>
      </c>
      <c r="Q72" s="9">
        <v>0</v>
      </c>
      <c r="R72" s="9">
        <v>0</v>
      </c>
      <c r="S72" s="320">
        <v>0</v>
      </c>
      <c r="T72" s="10"/>
      <c r="U72" s="200"/>
    </row>
    <row r="73" spans="1:21" s="19" customFormat="1" ht="15.6">
      <c r="A73" s="95"/>
      <c r="B73" s="541"/>
      <c r="C73" s="542"/>
      <c r="D73" s="542"/>
      <c r="E73" s="543"/>
      <c r="F73" s="40"/>
      <c r="G73" s="9">
        <v>0</v>
      </c>
      <c r="H73" s="9">
        <v>0</v>
      </c>
      <c r="I73" s="9">
        <v>0</v>
      </c>
      <c r="J73" s="9">
        <v>0</v>
      </c>
      <c r="K73" s="9">
        <v>0</v>
      </c>
      <c r="L73" s="9">
        <v>0</v>
      </c>
      <c r="M73" s="9">
        <v>0</v>
      </c>
      <c r="N73" s="9">
        <v>0</v>
      </c>
      <c r="O73" s="9">
        <v>0</v>
      </c>
      <c r="P73" s="9">
        <v>0</v>
      </c>
      <c r="Q73" s="9">
        <v>0</v>
      </c>
      <c r="R73" s="9">
        <v>0</v>
      </c>
      <c r="S73" s="320">
        <v>0</v>
      </c>
      <c r="T73" s="10"/>
      <c r="U73" s="200"/>
    </row>
    <row r="74" spans="1:21" s="19" customFormat="1" ht="15.6">
      <c r="A74" s="95"/>
      <c r="B74" s="541"/>
      <c r="C74" s="542"/>
      <c r="D74" s="542"/>
      <c r="E74" s="543"/>
      <c r="F74" s="40"/>
      <c r="G74" s="9">
        <v>0</v>
      </c>
      <c r="H74" s="9">
        <v>0</v>
      </c>
      <c r="I74" s="9">
        <v>0</v>
      </c>
      <c r="J74" s="9">
        <v>0</v>
      </c>
      <c r="K74" s="9">
        <v>0</v>
      </c>
      <c r="L74" s="9">
        <v>0</v>
      </c>
      <c r="M74" s="9">
        <v>0</v>
      </c>
      <c r="N74" s="9">
        <v>0</v>
      </c>
      <c r="O74" s="9">
        <v>0</v>
      </c>
      <c r="P74" s="9">
        <v>0</v>
      </c>
      <c r="Q74" s="9">
        <v>0</v>
      </c>
      <c r="R74" s="9">
        <v>0</v>
      </c>
      <c r="S74" s="320">
        <v>0</v>
      </c>
      <c r="T74" s="10"/>
      <c r="U74" s="200"/>
    </row>
    <row r="75" spans="1:21" s="19" customFormat="1" ht="15.6">
      <c r="A75" s="110" t="s">
        <v>206</v>
      </c>
      <c r="B75" s="550" t="s">
        <v>61</v>
      </c>
      <c r="C75" s="551"/>
      <c r="D75" s="551"/>
      <c r="E75" s="552"/>
      <c r="F75" s="40"/>
      <c r="G75" s="13">
        <v>0</v>
      </c>
      <c r="H75" s="13">
        <v>0</v>
      </c>
      <c r="I75" s="13">
        <v>0</v>
      </c>
      <c r="J75" s="13">
        <v>0</v>
      </c>
      <c r="K75" s="13">
        <v>0</v>
      </c>
      <c r="L75" s="13">
        <v>0</v>
      </c>
      <c r="M75" s="13">
        <v>0</v>
      </c>
      <c r="N75" s="13">
        <v>0</v>
      </c>
      <c r="O75" s="13">
        <v>0</v>
      </c>
      <c r="P75" s="13">
        <v>0</v>
      </c>
      <c r="Q75" s="13">
        <v>0</v>
      </c>
      <c r="R75" s="13">
        <v>0</v>
      </c>
      <c r="S75" s="321">
        <v>0</v>
      </c>
      <c r="T75" s="14"/>
      <c r="U75" s="200">
        <f>SUM(G75:S75)</f>
        <v>0</v>
      </c>
    </row>
    <row r="76" spans="1:21" s="119" customFormat="1" ht="15.6">
      <c r="A76" s="110" t="s">
        <v>62</v>
      </c>
      <c r="B76" s="550" t="s">
        <v>63</v>
      </c>
      <c r="C76" s="551"/>
      <c r="D76" s="551"/>
      <c r="E76" s="552"/>
      <c r="F76" s="116">
        <v>21</v>
      </c>
      <c r="G76" s="175">
        <f>SUM(G77:G80)</f>
        <v>0</v>
      </c>
      <c r="H76" s="175">
        <f t="shared" ref="H76:S76" si="8">SUM(H77:H80)</f>
        <v>0</v>
      </c>
      <c r="I76" s="175">
        <f t="shared" si="8"/>
        <v>0</v>
      </c>
      <c r="J76" s="175">
        <f t="shared" si="8"/>
        <v>0</v>
      </c>
      <c r="K76" s="175">
        <f t="shared" si="8"/>
        <v>0</v>
      </c>
      <c r="L76" s="175">
        <f t="shared" si="8"/>
        <v>0</v>
      </c>
      <c r="M76" s="175">
        <f t="shared" si="8"/>
        <v>0</v>
      </c>
      <c r="N76" s="175">
        <f t="shared" si="8"/>
        <v>0</v>
      </c>
      <c r="O76" s="175">
        <f t="shared" si="8"/>
        <v>0</v>
      </c>
      <c r="P76" s="175">
        <f t="shared" si="8"/>
        <v>0</v>
      </c>
      <c r="Q76" s="175">
        <f t="shared" si="8"/>
        <v>0</v>
      </c>
      <c r="R76" s="175">
        <f t="shared" si="8"/>
        <v>0</v>
      </c>
      <c r="S76" s="319">
        <f t="shared" si="8"/>
        <v>0</v>
      </c>
      <c r="T76" s="177">
        <f>VLOOKUP(F76,$F$65:$S$101,$Y$140+1)</f>
        <v>21</v>
      </c>
      <c r="U76" s="199">
        <f>SUM(G76:S76)</f>
        <v>0</v>
      </c>
    </row>
    <row r="77" spans="1:21" s="19" customFormat="1" ht="15.6">
      <c r="A77" s="120" t="s">
        <v>157</v>
      </c>
      <c r="B77" s="560" t="s">
        <v>158</v>
      </c>
      <c r="C77" s="561"/>
      <c r="D77" s="561"/>
      <c r="E77" s="562"/>
      <c r="F77" s="40"/>
      <c r="G77" s="9">
        <v>0</v>
      </c>
      <c r="H77" s="9">
        <v>0</v>
      </c>
      <c r="I77" s="9">
        <v>0</v>
      </c>
      <c r="J77" s="9">
        <v>0</v>
      </c>
      <c r="K77" s="9">
        <v>0</v>
      </c>
      <c r="L77" s="9">
        <v>0</v>
      </c>
      <c r="M77" s="9">
        <v>0</v>
      </c>
      <c r="N77" s="9">
        <v>0</v>
      </c>
      <c r="O77" s="9">
        <v>0</v>
      </c>
      <c r="P77" s="9">
        <v>0</v>
      </c>
      <c r="Q77" s="9">
        <v>0</v>
      </c>
      <c r="R77" s="9">
        <v>0</v>
      </c>
      <c r="S77" s="320">
        <v>0</v>
      </c>
      <c r="T77" s="115">
        <v>0</v>
      </c>
      <c r="U77" s="200"/>
    </row>
    <row r="78" spans="1:21" s="19" customFormat="1" ht="15.6">
      <c r="A78" s="120">
        <v>9691</v>
      </c>
      <c r="B78" s="125" t="s">
        <v>159</v>
      </c>
      <c r="C78" s="44"/>
      <c r="D78" s="45"/>
      <c r="E78" s="40"/>
      <c r="F78" s="40"/>
      <c r="G78" s="9">
        <v>0</v>
      </c>
      <c r="H78" s="9">
        <v>0</v>
      </c>
      <c r="I78" s="9">
        <v>0</v>
      </c>
      <c r="J78" s="9">
        <v>0</v>
      </c>
      <c r="K78" s="9">
        <v>0</v>
      </c>
      <c r="L78" s="9">
        <v>0</v>
      </c>
      <c r="M78" s="9">
        <v>0</v>
      </c>
      <c r="N78" s="9">
        <v>0</v>
      </c>
      <c r="O78" s="9">
        <v>0</v>
      </c>
      <c r="P78" s="9">
        <v>0</v>
      </c>
      <c r="Q78" s="9">
        <v>0</v>
      </c>
      <c r="R78" s="9">
        <v>0</v>
      </c>
      <c r="S78" s="320">
        <v>0</v>
      </c>
      <c r="T78" s="115">
        <v>0</v>
      </c>
      <c r="U78" s="200"/>
    </row>
    <row r="79" spans="1:21" s="19" customFormat="1" ht="15.6">
      <c r="A79" s="95"/>
      <c r="B79" s="132"/>
      <c r="C79" s="133"/>
      <c r="D79" s="2"/>
      <c r="E79" s="131"/>
      <c r="F79" s="40"/>
      <c r="G79" s="9">
        <v>0</v>
      </c>
      <c r="H79" s="9">
        <v>0</v>
      </c>
      <c r="I79" s="9">
        <v>0</v>
      </c>
      <c r="J79" s="9">
        <v>0</v>
      </c>
      <c r="K79" s="9">
        <v>0</v>
      </c>
      <c r="L79" s="9">
        <v>0</v>
      </c>
      <c r="M79" s="9">
        <v>0</v>
      </c>
      <c r="N79" s="9">
        <v>0</v>
      </c>
      <c r="O79" s="9">
        <v>0</v>
      </c>
      <c r="P79" s="9">
        <v>0</v>
      </c>
      <c r="Q79" s="9">
        <v>0</v>
      </c>
      <c r="R79" s="9">
        <v>0</v>
      </c>
      <c r="S79" s="320">
        <v>0</v>
      </c>
      <c r="T79" s="115">
        <v>0</v>
      </c>
      <c r="U79" s="200"/>
    </row>
    <row r="80" spans="1:21" s="19" customFormat="1" ht="15.6">
      <c r="A80" s="95"/>
      <c r="B80" s="132"/>
      <c r="C80" s="133"/>
      <c r="D80" s="2"/>
      <c r="E80" s="131"/>
      <c r="F80" s="40"/>
      <c r="G80" s="9">
        <v>0</v>
      </c>
      <c r="H80" s="9">
        <v>0</v>
      </c>
      <c r="I80" s="9">
        <v>0</v>
      </c>
      <c r="J80" s="9">
        <v>0</v>
      </c>
      <c r="K80" s="9">
        <v>0</v>
      </c>
      <c r="L80" s="9">
        <v>0</v>
      </c>
      <c r="M80" s="9">
        <v>0</v>
      </c>
      <c r="N80" s="9">
        <v>0</v>
      </c>
      <c r="O80" s="9">
        <v>0</v>
      </c>
      <c r="P80" s="9">
        <v>0</v>
      </c>
      <c r="Q80" s="9">
        <v>0</v>
      </c>
      <c r="R80" s="9">
        <v>0</v>
      </c>
      <c r="S80" s="320">
        <v>0</v>
      </c>
      <c r="T80" s="115">
        <v>0</v>
      </c>
      <c r="U80" s="200"/>
    </row>
    <row r="81" spans="1:22" s="119" customFormat="1" ht="15.6">
      <c r="A81" s="110" t="s">
        <v>36</v>
      </c>
      <c r="B81" s="111" t="s">
        <v>164</v>
      </c>
      <c r="C81" s="110"/>
      <c r="D81" s="110"/>
      <c r="E81" s="111"/>
      <c r="F81" s="116">
        <v>22</v>
      </c>
      <c r="G81" s="178">
        <f>SUM(G82:G90)</f>
        <v>0</v>
      </c>
      <c r="H81" s="175">
        <f t="shared" ref="H81:S81" si="9">SUM(H82:H90)</f>
        <v>0</v>
      </c>
      <c r="I81" s="175">
        <f t="shared" si="9"/>
        <v>0</v>
      </c>
      <c r="J81" s="175">
        <f t="shared" si="9"/>
        <v>0</v>
      </c>
      <c r="K81" s="175">
        <f t="shared" si="9"/>
        <v>0</v>
      </c>
      <c r="L81" s="175">
        <f t="shared" si="9"/>
        <v>0</v>
      </c>
      <c r="M81" s="175">
        <f t="shared" si="9"/>
        <v>0</v>
      </c>
      <c r="N81" s="175">
        <f t="shared" si="9"/>
        <v>0</v>
      </c>
      <c r="O81" s="175">
        <f t="shared" si="9"/>
        <v>0</v>
      </c>
      <c r="P81" s="175">
        <f t="shared" si="9"/>
        <v>0</v>
      </c>
      <c r="Q81" s="175">
        <f t="shared" si="9"/>
        <v>0</v>
      </c>
      <c r="R81" s="175">
        <f t="shared" si="9"/>
        <v>0</v>
      </c>
      <c r="S81" s="319">
        <f t="shared" si="9"/>
        <v>0</v>
      </c>
      <c r="T81" s="177">
        <f>VLOOKUP(F81,$F$65:$S$101,$Y$140+1)</f>
        <v>22</v>
      </c>
      <c r="U81" s="199">
        <f>SUM(G81:S81)</f>
        <v>0</v>
      </c>
    </row>
    <row r="82" spans="1:22" s="19" customFormat="1" ht="15.6">
      <c r="A82" s="95"/>
      <c r="B82" s="132"/>
      <c r="C82" s="133"/>
      <c r="D82" s="2"/>
      <c r="E82" s="131"/>
      <c r="F82" s="134"/>
      <c r="G82" s="9">
        <v>0</v>
      </c>
      <c r="H82" s="9">
        <v>0</v>
      </c>
      <c r="I82" s="9">
        <v>0</v>
      </c>
      <c r="J82" s="9">
        <v>0</v>
      </c>
      <c r="K82" s="9">
        <v>0</v>
      </c>
      <c r="L82" s="9">
        <v>0</v>
      </c>
      <c r="M82" s="9">
        <v>0</v>
      </c>
      <c r="N82" s="9">
        <v>0</v>
      </c>
      <c r="O82" s="9">
        <v>0</v>
      </c>
      <c r="P82" s="9">
        <v>0</v>
      </c>
      <c r="Q82" s="9">
        <v>0</v>
      </c>
      <c r="R82" s="9">
        <v>0</v>
      </c>
      <c r="S82" s="320">
        <v>0</v>
      </c>
      <c r="T82" s="10"/>
      <c r="U82" s="200"/>
    </row>
    <row r="83" spans="1:22" s="19" customFormat="1" ht="15.6">
      <c r="A83" s="95"/>
      <c r="B83" s="132"/>
      <c r="C83" s="133"/>
      <c r="D83" s="2"/>
      <c r="E83" s="131"/>
      <c r="F83" s="134"/>
      <c r="G83" s="9">
        <v>0</v>
      </c>
      <c r="H83" s="9">
        <v>0</v>
      </c>
      <c r="I83" s="9">
        <v>0</v>
      </c>
      <c r="J83" s="9">
        <v>0</v>
      </c>
      <c r="K83" s="9">
        <v>0</v>
      </c>
      <c r="L83" s="9">
        <v>0</v>
      </c>
      <c r="M83" s="9">
        <v>0</v>
      </c>
      <c r="N83" s="9">
        <v>0</v>
      </c>
      <c r="O83" s="9">
        <v>0</v>
      </c>
      <c r="P83" s="9">
        <v>0</v>
      </c>
      <c r="Q83" s="9">
        <v>0</v>
      </c>
      <c r="R83" s="9">
        <v>0</v>
      </c>
      <c r="S83" s="320">
        <v>0</v>
      </c>
      <c r="T83" s="10"/>
      <c r="U83" s="200"/>
    </row>
    <row r="84" spans="1:22" s="19" customFormat="1" ht="15.6">
      <c r="A84" s="95"/>
      <c r="B84" s="132"/>
      <c r="C84" s="133"/>
      <c r="D84" s="2"/>
      <c r="E84" s="131"/>
      <c r="F84" s="134"/>
      <c r="G84" s="9">
        <v>0</v>
      </c>
      <c r="H84" s="9">
        <v>0</v>
      </c>
      <c r="I84" s="9">
        <v>0</v>
      </c>
      <c r="J84" s="9">
        <v>0</v>
      </c>
      <c r="K84" s="9">
        <v>0</v>
      </c>
      <c r="L84" s="9">
        <v>0</v>
      </c>
      <c r="M84" s="9">
        <v>0</v>
      </c>
      <c r="N84" s="9">
        <v>0</v>
      </c>
      <c r="O84" s="9">
        <v>0</v>
      </c>
      <c r="P84" s="9">
        <v>0</v>
      </c>
      <c r="Q84" s="9">
        <v>0</v>
      </c>
      <c r="R84" s="9">
        <v>0</v>
      </c>
      <c r="S84" s="320">
        <v>0</v>
      </c>
      <c r="T84" s="10"/>
      <c r="U84" s="200"/>
    </row>
    <row r="85" spans="1:22" s="19" customFormat="1" ht="15.6">
      <c r="A85" s="95"/>
      <c r="B85" s="132"/>
      <c r="C85" s="133"/>
      <c r="D85" s="2"/>
      <c r="E85" s="131"/>
      <c r="F85" s="134"/>
      <c r="G85" s="9">
        <v>0</v>
      </c>
      <c r="H85" s="9">
        <v>0</v>
      </c>
      <c r="I85" s="9">
        <v>0</v>
      </c>
      <c r="J85" s="9">
        <v>0</v>
      </c>
      <c r="K85" s="9">
        <v>0</v>
      </c>
      <c r="L85" s="9">
        <v>0</v>
      </c>
      <c r="M85" s="9">
        <v>0</v>
      </c>
      <c r="N85" s="9">
        <v>0</v>
      </c>
      <c r="O85" s="9">
        <v>0</v>
      </c>
      <c r="P85" s="9">
        <v>0</v>
      </c>
      <c r="Q85" s="9">
        <v>0</v>
      </c>
      <c r="R85" s="9">
        <v>0</v>
      </c>
      <c r="S85" s="320">
        <v>0</v>
      </c>
      <c r="T85" s="10"/>
      <c r="U85" s="200"/>
    </row>
    <row r="86" spans="1:22" s="19" customFormat="1" ht="15.6">
      <c r="A86" s="95"/>
      <c r="B86" s="132"/>
      <c r="C86" s="133"/>
      <c r="D86" s="2"/>
      <c r="E86" s="131"/>
      <c r="F86" s="134"/>
      <c r="G86" s="9">
        <v>0</v>
      </c>
      <c r="H86" s="9">
        <v>0</v>
      </c>
      <c r="I86" s="9">
        <v>0</v>
      </c>
      <c r="J86" s="9">
        <v>0</v>
      </c>
      <c r="K86" s="9">
        <v>0</v>
      </c>
      <c r="L86" s="9">
        <v>0</v>
      </c>
      <c r="M86" s="9">
        <v>0</v>
      </c>
      <c r="N86" s="9">
        <v>0</v>
      </c>
      <c r="O86" s="9">
        <v>0</v>
      </c>
      <c r="P86" s="9">
        <v>0</v>
      </c>
      <c r="Q86" s="9">
        <v>0</v>
      </c>
      <c r="R86" s="9">
        <v>0</v>
      </c>
      <c r="S86" s="320">
        <v>0</v>
      </c>
      <c r="T86" s="10"/>
      <c r="U86" s="200"/>
    </row>
    <row r="87" spans="1:22" s="19" customFormat="1" ht="15.6">
      <c r="A87" s="95"/>
      <c r="B87" s="132"/>
      <c r="C87" s="133"/>
      <c r="D87" s="2"/>
      <c r="E87" s="131"/>
      <c r="F87" s="134"/>
      <c r="G87" s="9">
        <v>0</v>
      </c>
      <c r="H87" s="9">
        <v>0</v>
      </c>
      <c r="I87" s="9">
        <v>0</v>
      </c>
      <c r="J87" s="9">
        <v>0</v>
      </c>
      <c r="K87" s="9">
        <v>0</v>
      </c>
      <c r="L87" s="9">
        <v>0</v>
      </c>
      <c r="M87" s="9">
        <v>0</v>
      </c>
      <c r="N87" s="9">
        <v>0</v>
      </c>
      <c r="O87" s="9">
        <v>0</v>
      </c>
      <c r="P87" s="9">
        <v>0</v>
      </c>
      <c r="Q87" s="9">
        <v>0</v>
      </c>
      <c r="R87" s="9">
        <v>0</v>
      </c>
      <c r="S87" s="320">
        <v>0</v>
      </c>
      <c r="T87" s="10"/>
      <c r="U87" s="200"/>
    </row>
    <row r="88" spans="1:22" s="19" customFormat="1" ht="15.6">
      <c r="A88" s="95"/>
      <c r="B88" s="132"/>
      <c r="C88" s="133"/>
      <c r="D88" s="2"/>
      <c r="E88" s="131"/>
      <c r="F88" s="134"/>
      <c r="G88" s="9">
        <v>0</v>
      </c>
      <c r="H88" s="9">
        <v>0</v>
      </c>
      <c r="I88" s="9">
        <v>0</v>
      </c>
      <c r="J88" s="9">
        <v>0</v>
      </c>
      <c r="K88" s="9">
        <v>0</v>
      </c>
      <c r="L88" s="9">
        <v>0</v>
      </c>
      <c r="M88" s="9">
        <v>0</v>
      </c>
      <c r="N88" s="9">
        <v>0</v>
      </c>
      <c r="O88" s="9">
        <v>0</v>
      </c>
      <c r="P88" s="9">
        <v>0</v>
      </c>
      <c r="Q88" s="9">
        <v>0</v>
      </c>
      <c r="R88" s="9">
        <v>0</v>
      </c>
      <c r="S88" s="320">
        <v>0</v>
      </c>
      <c r="T88" s="10"/>
      <c r="U88" s="200"/>
    </row>
    <row r="89" spans="1:22" s="19" customFormat="1" ht="15.6">
      <c r="A89" s="95"/>
      <c r="B89" s="132"/>
      <c r="C89" s="133"/>
      <c r="D89" s="2"/>
      <c r="E89" s="131"/>
      <c r="F89" s="134"/>
      <c r="G89" s="9">
        <v>0</v>
      </c>
      <c r="H89" s="9">
        <v>0</v>
      </c>
      <c r="I89" s="9">
        <v>0</v>
      </c>
      <c r="J89" s="9">
        <v>0</v>
      </c>
      <c r="K89" s="9">
        <v>0</v>
      </c>
      <c r="L89" s="9">
        <v>0</v>
      </c>
      <c r="M89" s="9">
        <v>0</v>
      </c>
      <c r="N89" s="9">
        <v>0</v>
      </c>
      <c r="O89" s="9">
        <v>0</v>
      </c>
      <c r="P89" s="9">
        <v>0</v>
      </c>
      <c r="Q89" s="9">
        <v>0</v>
      </c>
      <c r="R89" s="9">
        <v>0</v>
      </c>
      <c r="S89" s="320">
        <v>0</v>
      </c>
      <c r="T89" s="10"/>
      <c r="U89" s="200"/>
    </row>
    <row r="90" spans="1:22" s="19" customFormat="1" ht="15.6">
      <c r="A90" s="95"/>
      <c r="B90" s="132"/>
      <c r="C90" s="133"/>
      <c r="D90" s="2"/>
      <c r="E90" s="131"/>
      <c r="F90" s="134"/>
      <c r="G90" s="9">
        <v>0</v>
      </c>
      <c r="H90" s="9">
        <v>0</v>
      </c>
      <c r="I90" s="9">
        <v>0</v>
      </c>
      <c r="J90" s="9">
        <v>0</v>
      </c>
      <c r="K90" s="9">
        <v>0</v>
      </c>
      <c r="L90" s="9">
        <v>0</v>
      </c>
      <c r="M90" s="9">
        <v>0</v>
      </c>
      <c r="N90" s="9">
        <v>0</v>
      </c>
      <c r="O90" s="9">
        <v>0</v>
      </c>
      <c r="P90" s="9">
        <v>0</v>
      </c>
      <c r="Q90" s="9">
        <v>0</v>
      </c>
      <c r="R90" s="9">
        <v>0</v>
      </c>
      <c r="S90" s="320">
        <v>0</v>
      </c>
      <c r="T90" s="10"/>
      <c r="U90" s="200"/>
    </row>
    <row r="91" spans="1:22" s="107" customFormat="1" ht="13.8" thickBot="1">
      <c r="G91" s="204"/>
      <c r="H91" s="204"/>
      <c r="I91" s="204"/>
      <c r="J91" s="204"/>
      <c r="K91" s="204"/>
      <c r="L91" s="204"/>
      <c r="M91" s="204"/>
      <c r="N91" s="204"/>
      <c r="O91" s="204"/>
      <c r="P91" s="204"/>
      <c r="Q91" s="204"/>
      <c r="R91" s="204"/>
      <c r="S91" s="204"/>
      <c r="T91" s="204"/>
      <c r="U91" s="205"/>
      <c r="V91" s="128"/>
    </row>
    <row r="92" spans="1:22" s="107" customFormat="1" ht="14.4" thickTop="1" thickBot="1">
      <c r="C92" s="107" t="s">
        <v>208</v>
      </c>
      <c r="G92" s="176">
        <f t="shared" ref="G92:S92" si="10">G5+G9+G10+G11+G28+G29+G30+G31+G51+G54+G55+G58+G59+G60+G61+G62+G63+G64+G65+G75+G76+G81</f>
        <v>0</v>
      </c>
      <c r="H92" s="176">
        <f t="shared" si="10"/>
        <v>0</v>
      </c>
      <c r="I92" s="176">
        <f t="shared" si="10"/>
        <v>0</v>
      </c>
      <c r="J92" s="176">
        <f t="shared" si="10"/>
        <v>0</v>
      </c>
      <c r="K92" s="176">
        <f t="shared" si="10"/>
        <v>0</v>
      </c>
      <c r="L92" s="176">
        <f t="shared" si="10"/>
        <v>0</v>
      </c>
      <c r="M92" s="176">
        <f t="shared" si="10"/>
        <v>0</v>
      </c>
      <c r="N92" s="176">
        <f t="shared" si="10"/>
        <v>0</v>
      </c>
      <c r="O92" s="176">
        <f t="shared" si="10"/>
        <v>0</v>
      </c>
      <c r="P92" s="176">
        <f t="shared" si="10"/>
        <v>0</v>
      </c>
      <c r="Q92" s="176">
        <f t="shared" si="10"/>
        <v>0</v>
      </c>
      <c r="R92" s="176">
        <f t="shared" si="10"/>
        <v>0</v>
      </c>
      <c r="S92" s="176">
        <f t="shared" si="10"/>
        <v>0</v>
      </c>
      <c r="T92" s="127">
        <f>T5+T9+T10+T11+T28+T29+T30+T51+T54+T55+T58+T59+T60+T61+T62+T63+T64+T65+T75+T76+T81</f>
        <v>43</v>
      </c>
      <c r="U92" s="202">
        <f>U5+U9+U10+U11+U28+U29+U30+U31+U51+U54+U55+U58+U59+U60+U61+U62+U63+U64+U65+U75+U76+U81</f>
        <v>0</v>
      </c>
      <c r="V92" s="128"/>
    </row>
    <row r="93" spans="1:22" ht="13.8" thickTop="1"/>
  </sheetData>
  <sheetProtection algorithmName="SHA-512" hashValue="SaIIVPsNqXvcsSFcWkU93PQLQwsGdOsWQsmtO+MScEOzhA7tPyZs6hWGzsdE8j1m4t6GHCCpR4+TBaFXOdaO/Q==" saltValue="B+VQw0pQMTCiQSchyYA7aQ==" spinCount="100000" sheet="1" scenarios="1"/>
  <customSheetViews>
    <customSheetView guid="{F9AD76E4-BA12-48A8-B026-0F4EAD2A2C7C}" showPageBreaks="1" printArea="1" hiddenColumns="1" showRuler="0">
      <pane ySplit="3" topLeftCell="A4" activePane="bottomLeft" state="frozen"/>
      <selection pane="bottomLeft" activeCell="N6" sqref="N6:N8"/>
      <rowBreaks count="2" manualBreakCount="2">
        <brk id="39" max="20" man="1"/>
        <brk id="79" max="20" man="1"/>
      </rowBreaks>
      <pageMargins left="0.31" right="0.18" top="0.53" bottom="0.42" header="0.18" footer="0.18"/>
      <pageSetup scale="75" orientation="landscape" cellComments="asDisplayed" r:id="rId1"/>
      <headerFooter alignWithMargins="0">
        <oddHeader>&amp;C&amp;"Arial,Bold"Milwaukee County Department of Health &amp; Human Services (DHHS)
Detailed Expenses Report</oddHeader>
        <oddFooter>&amp;L&amp;A&amp;RPage &amp;P of &amp;N</oddFooter>
      </headerFooter>
    </customSheetView>
  </customSheetViews>
  <mergeCells count="55">
    <mergeCell ref="B75:E75"/>
    <mergeCell ref="B76:E76"/>
    <mergeCell ref="B77:E77"/>
    <mergeCell ref="B9:E9"/>
    <mergeCell ref="B10:E10"/>
    <mergeCell ref="B11:E11"/>
    <mergeCell ref="B19:E19"/>
    <mergeCell ref="B22:E22"/>
    <mergeCell ref="B28:E28"/>
    <mergeCell ref="B29:E29"/>
    <mergeCell ref="B30:E30"/>
    <mergeCell ref="B55:E55"/>
    <mergeCell ref="B65:E65"/>
    <mergeCell ref="B60:E60"/>
    <mergeCell ref="B61:E61"/>
    <mergeCell ref="B62:E62"/>
    <mergeCell ref="B37:E37"/>
    <mergeCell ref="B64:E64"/>
    <mergeCell ref="B32:E32"/>
    <mergeCell ref="B33:E33"/>
    <mergeCell ref="B35:E35"/>
    <mergeCell ref="B38:E38"/>
    <mergeCell ref="B36:E36"/>
    <mergeCell ref="B44:E44"/>
    <mergeCell ref="B45:E45"/>
    <mergeCell ref="B46:E46"/>
    <mergeCell ref="B47:E47"/>
    <mergeCell ref="B39:E39"/>
    <mergeCell ref="B41:E41"/>
    <mergeCell ref="B42:E42"/>
    <mergeCell ref="B43:E43"/>
    <mergeCell ref="B52:E52"/>
    <mergeCell ref="B1:E1"/>
    <mergeCell ref="B2:E2"/>
    <mergeCell ref="B3:E3"/>
    <mergeCell ref="B18:E18"/>
    <mergeCell ref="B23:E23"/>
    <mergeCell ref="B15:E15"/>
    <mergeCell ref="B53:E53"/>
    <mergeCell ref="B67:E67"/>
    <mergeCell ref="B68:E68"/>
    <mergeCell ref="B48:E48"/>
    <mergeCell ref="B49:E49"/>
    <mergeCell ref="B50:E50"/>
    <mergeCell ref="B51:E51"/>
    <mergeCell ref="B66:E66"/>
    <mergeCell ref="B56:E56"/>
    <mergeCell ref="B57:E57"/>
    <mergeCell ref="B63:E63"/>
    <mergeCell ref="B73:E73"/>
    <mergeCell ref="B74:E74"/>
    <mergeCell ref="B69:E69"/>
    <mergeCell ref="B70:E70"/>
    <mergeCell ref="B71:E71"/>
    <mergeCell ref="B72:E72"/>
  </mergeCells>
  <phoneticPr fontId="0" type="noConversion"/>
  <pageMargins left="0.17" right="0.17" top="0.57999999999999996" bottom="0.42" header="0.2" footer="0.3"/>
  <pageSetup scale="75" orientation="landscape" r:id="rId2"/>
  <headerFooter alignWithMargins="0">
    <oddHeader xml:space="preserve">&amp;C&amp;"Times New Roman,Bold"&amp;16Milwaukee County Department of Health and Human Services (DHHS)&amp;"Arial,Regular"&amp;10
&amp;"Arial,Bold"&amp;12Detailed Expense Report&amp;10 </oddHeader>
    <oddFooter>&amp;C&amp;A&amp;RRevised 1/20/22</oddFooter>
  </headerFooter>
  <rowBreaks count="2" manualBreakCount="2">
    <brk id="39" max="20" man="1"/>
    <brk id="80" max="20" man="1"/>
  </row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500"/>
  <sheetViews>
    <sheetView zoomScaleNormal="100" workbookViewId="0">
      <pane ySplit="7" topLeftCell="A8" activePane="bottomLeft" state="frozen"/>
      <selection activeCell="AA5" sqref="AA5"/>
      <selection pane="bottomLeft" activeCell="G5" sqref="G5"/>
    </sheetView>
  </sheetViews>
  <sheetFormatPr defaultColWidth="9.109375" defaultRowHeight="13.2"/>
  <cols>
    <col min="1" max="1" width="12.109375" style="100" customWidth="1"/>
    <col min="2" max="2" width="16" style="100" customWidth="1"/>
    <col min="3" max="3" width="58.44140625" style="100" customWidth="1"/>
    <col min="4" max="4" width="12.88671875" style="100" customWidth="1"/>
    <col min="5" max="16384" width="9.109375" style="100"/>
  </cols>
  <sheetData>
    <row r="1" spans="1:22" s="23" customFormat="1" ht="18" customHeight="1">
      <c r="A1" s="20" t="s">
        <v>0</v>
      </c>
      <c r="B1" s="566" t="str">
        <f>IF(Exp!B2=0," ",Exp!B2)</f>
        <v xml:space="preserve"> </v>
      </c>
      <c r="C1" s="566"/>
      <c r="D1" s="566"/>
      <c r="E1" s="21"/>
      <c r="F1" s="21"/>
      <c r="G1" s="21"/>
      <c r="H1" s="21"/>
      <c r="I1" s="21"/>
      <c r="J1" s="21"/>
      <c r="K1" s="21"/>
      <c r="L1" s="21"/>
      <c r="M1" s="21"/>
      <c r="N1" s="21"/>
      <c r="O1" s="21"/>
      <c r="P1" s="21"/>
      <c r="Q1" s="21"/>
      <c r="R1" s="21"/>
      <c r="S1" s="21"/>
      <c r="T1" s="22"/>
      <c r="U1" s="567"/>
      <c r="V1" s="567"/>
    </row>
    <row r="2" spans="1:22" ht="15.6">
      <c r="A2" s="20" t="s">
        <v>5</v>
      </c>
      <c r="B2" s="566" t="str">
        <f>IF(Exp!B6=0," ",Exp!B6)</f>
        <v>Early Intervention - Birth to Three</v>
      </c>
      <c r="C2" s="566"/>
      <c r="D2" s="566"/>
    </row>
    <row r="3" spans="1:22" ht="15.6">
      <c r="A3" s="568" t="s">
        <v>163</v>
      </c>
      <c r="B3" s="569"/>
      <c r="C3" s="569"/>
      <c r="D3" s="570"/>
      <c r="E3" s="135"/>
      <c r="F3" s="135"/>
    </row>
    <row r="4" spans="1:22" ht="13.8">
      <c r="A4" s="496">
        <f>Exp!I2</f>
        <v>2026</v>
      </c>
    </row>
    <row r="5" spans="1:22">
      <c r="B5" s="198" t="s">
        <v>221</v>
      </c>
      <c r="C5" s="197" t="s">
        <v>245</v>
      </c>
      <c r="D5" s="179">
        <f>SUM(D8:D500)</f>
        <v>0</v>
      </c>
    </row>
    <row r="6" spans="1:22">
      <c r="D6" s="180">
        <f>'Exp-Details'!U52-D5</f>
        <v>0</v>
      </c>
    </row>
    <row r="7" spans="1:22" s="136" customFormat="1" ht="26.4">
      <c r="A7" s="41" t="s">
        <v>162</v>
      </c>
      <c r="B7" s="41" t="s">
        <v>160</v>
      </c>
      <c r="C7" s="41" t="s">
        <v>169</v>
      </c>
      <c r="D7" s="41" t="s">
        <v>170</v>
      </c>
    </row>
    <row r="8" spans="1:22" ht="15.6">
      <c r="A8" s="15"/>
      <c r="B8" s="1"/>
      <c r="C8" s="1"/>
      <c r="D8" s="11">
        <v>0</v>
      </c>
    </row>
    <row r="9" spans="1:22" ht="15.6">
      <c r="A9" s="15"/>
      <c r="B9" s="1"/>
      <c r="C9" s="1"/>
      <c r="D9" s="11"/>
    </row>
    <row r="10" spans="1:22" ht="15.6">
      <c r="A10" s="15"/>
      <c r="B10" s="1"/>
      <c r="C10" s="1"/>
      <c r="D10" s="11"/>
    </row>
    <row r="11" spans="1:22" ht="15.6">
      <c r="A11" s="15"/>
      <c r="B11" s="1"/>
      <c r="C11" s="1"/>
      <c r="D11" s="11"/>
    </row>
    <row r="12" spans="1:22" ht="15.6">
      <c r="A12" s="15"/>
      <c r="B12" s="1"/>
      <c r="C12" s="1"/>
      <c r="D12" s="11"/>
    </row>
    <row r="13" spans="1:22" ht="15.6">
      <c r="A13" s="15"/>
      <c r="B13" s="1"/>
      <c r="C13" s="1"/>
      <c r="D13" s="11"/>
    </row>
    <row r="14" spans="1:22" ht="15.6">
      <c r="A14" s="15"/>
      <c r="B14" s="1"/>
      <c r="C14" s="1"/>
      <c r="D14" s="11"/>
    </row>
    <row r="15" spans="1:22" ht="15.6">
      <c r="A15" s="15"/>
      <c r="B15" s="1"/>
      <c r="C15" s="1"/>
      <c r="D15" s="11"/>
    </row>
    <row r="16" spans="1:22" ht="15.6">
      <c r="A16" s="15"/>
      <c r="B16" s="1"/>
      <c r="C16" s="1"/>
      <c r="D16" s="11"/>
    </row>
    <row r="17" spans="1:4" ht="15.6">
      <c r="A17" s="15"/>
      <c r="B17" s="1"/>
      <c r="C17" s="1"/>
      <c r="D17" s="11"/>
    </row>
    <row r="18" spans="1:4" ht="15.6">
      <c r="A18" s="15"/>
      <c r="B18" s="1"/>
      <c r="C18" s="1"/>
      <c r="D18" s="11"/>
    </row>
    <row r="19" spans="1:4" ht="15.6">
      <c r="A19" s="15"/>
      <c r="B19" s="1"/>
      <c r="C19" s="1"/>
      <c r="D19" s="11"/>
    </row>
    <row r="20" spans="1:4" ht="15.6">
      <c r="A20" s="15"/>
      <c r="B20" s="1"/>
      <c r="C20" s="1"/>
      <c r="D20" s="11"/>
    </row>
    <row r="21" spans="1:4" ht="15.6">
      <c r="A21" s="15"/>
      <c r="B21" s="1"/>
      <c r="C21" s="1"/>
      <c r="D21" s="11"/>
    </row>
    <row r="22" spans="1:4" ht="15.6">
      <c r="A22" s="15"/>
      <c r="B22" s="1"/>
      <c r="C22" s="1"/>
      <c r="D22" s="11"/>
    </row>
    <row r="23" spans="1:4" ht="15.6">
      <c r="A23" s="15"/>
      <c r="B23" s="1"/>
      <c r="C23" s="1"/>
      <c r="D23" s="11"/>
    </row>
    <row r="24" spans="1:4" ht="15.6">
      <c r="A24" s="15"/>
      <c r="B24" s="1"/>
      <c r="C24" s="1"/>
      <c r="D24" s="11"/>
    </row>
    <row r="25" spans="1:4" ht="15.6">
      <c r="A25" s="15"/>
      <c r="B25" s="1"/>
      <c r="C25" s="1"/>
      <c r="D25" s="11"/>
    </row>
    <row r="26" spans="1:4" ht="15.6">
      <c r="A26" s="15"/>
      <c r="B26" s="1"/>
      <c r="C26" s="1"/>
      <c r="D26" s="11"/>
    </row>
    <row r="27" spans="1:4" ht="15.6">
      <c r="A27" s="15"/>
      <c r="B27" s="1"/>
      <c r="C27" s="1"/>
      <c r="D27" s="11"/>
    </row>
    <row r="28" spans="1:4" ht="15.6">
      <c r="A28" s="15"/>
      <c r="B28" s="1"/>
      <c r="C28" s="1"/>
      <c r="D28" s="11"/>
    </row>
    <row r="29" spans="1:4" ht="15.6">
      <c r="A29" s="15"/>
      <c r="B29" s="1"/>
      <c r="C29" s="1"/>
      <c r="D29" s="11"/>
    </row>
    <row r="30" spans="1:4" ht="15.6">
      <c r="A30" s="15"/>
      <c r="B30" s="1"/>
      <c r="C30" s="1"/>
      <c r="D30" s="11"/>
    </row>
    <row r="31" spans="1:4" ht="15.6">
      <c r="A31" s="15"/>
      <c r="B31" s="1"/>
      <c r="C31" s="1"/>
      <c r="D31" s="11"/>
    </row>
    <row r="32" spans="1:4" ht="15.6">
      <c r="A32" s="15"/>
      <c r="B32" s="1"/>
      <c r="C32" s="1"/>
      <c r="D32" s="11"/>
    </row>
    <row r="33" spans="1:4" ht="15.6">
      <c r="A33" s="15"/>
      <c r="B33" s="1"/>
      <c r="C33" s="1"/>
      <c r="D33" s="11"/>
    </row>
    <row r="34" spans="1:4" ht="15.6">
      <c r="A34" s="15"/>
      <c r="B34" s="1"/>
      <c r="C34" s="1"/>
      <c r="D34" s="11"/>
    </row>
    <row r="35" spans="1:4" ht="15.6">
      <c r="A35" s="15"/>
      <c r="B35" s="1"/>
      <c r="C35" s="1"/>
      <c r="D35" s="11"/>
    </row>
    <row r="36" spans="1:4" ht="15.6">
      <c r="A36" s="15"/>
      <c r="B36" s="1"/>
      <c r="C36" s="1"/>
      <c r="D36" s="11"/>
    </row>
    <row r="37" spans="1:4" ht="15.6">
      <c r="A37" s="15"/>
      <c r="B37" s="1"/>
      <c r="C37" s="1"/>
      <c r="D37" s="11"/>
    </row>
    <row r="38" spans="1:4" ht="15.6">
      <c r="A38" s="15"/>
      <c r="B38" s="1"/>
      <c r="C38" s="1"/>
      <c r="D38" s="11"/>
    </row>
    <row r="39" spans="1:4" ht="15.6">
      <c r="A39" s="15"/>
      <c r="B39" s="1"/>
      <c r="C39" s="1"/>
      <c r="D39" s="11"/>
    </row>
    <row r="40" spans="1:4" ht="15.6">
      <c r="A40" s="15"/>
      <c r="B40" s="1"/>
      <c r="C40" s="1"/>
      <c r="D40" s="11"/>
    </row>
    <row r="41" spans="1:4" ht="15.6">
      <c r="A41" s="15"/>
      <c r="B41" s="1"/>
      <c r="C41" s="1"/>
      <c r="D41" s="11"/>
    </row>
    <row r="42" spans="1:4" ht="15.6">
      <c r="A42" s="15"/>
      <c r="B42" s="1"/>
      <c r="C42" s="1"/>
      <c r="D42" s="11"/>
    </row>
    <row r="43" spans="1:4" ht="15.6">
      <c r="A43" s="15"/>
      <c r="B43" s="1"/>
      <c r="C43" s="1"/>
      <c r="D43" s="11"/>
    </row>
    <row r="44" spans="1:4" ht="15.6">
      <c r="A44" s="15"/>
      <c r="B44" s="1"/>
      <c r="C44" s="1"/>
      <c r="D44" s="11"/>
    </row>
    <row r="45" spans="1:4" ht="15.6">
      <c r="A45" s="15"/>
      <c r="B45" s="1"/>
      <c r="C45" s="1"/>
      <c r="D45" s="11"/>
    </row>
    <row r="46" spans="1:4" ht="15.6">
      <c r="A46" s="15"/>
      <c r="B46" s="1"/>
      <c r="C46" s="1"/>
      <c r="D46" s="11"/>
    </row>
    <row r="47" spans="1:4" ht="15.6">
      <c r="A47" s="15"/>
      <c r="B47" s="1"/>
      <c r="C47" s="1"/>
      <c r="D47" s="11"/>
    </row>
    <row r="48" spans="1:4" ht="15.6">
      <c r="A48" s="15"/>
      <c r="B48" s="1"/>
      <c r="C48" s="1"/>
      <c r="D48" s="11"/>
    </row>
    <row r="49" spans="1:4" ht="15.6">
      <c r="A49" s="15"/>
      <c r="B49" s="1"/>
      <c r="C49" s="1"/>
      <c r="D49" s="11"/>
    </row>
    <row r="50" spans="1:4" ht="15.6">
      <c r="A50" s="15"/>
      <c r="B50" s="1"/>
      <c r="C50" s="1"/>
      <c r="D50" s="11"/>
    </row>
    <row r="51" spans="1:4" ht="15.6">
      <c r="A51" s="15"/>
      <c r="B51" s="1"/>
      <c r="C51" s="1"/>
      <c r="D51" s="11"/>
    </row>
    <row r="52" spans="1:4" ht="15.6">
      <c r="A52" s="15"/>
      <c r="B52" s="1"/>
      <c r="C52" s="1"/>
      <c r="D52" s="11"/>
    </row>
    <row r="53" spans="1:4" ht="15.6">
      <c r="A53" s="15"/>
      <c r="B53" s="1"/>
      <c r="C53" s="1"/>
      <c r="D53" s="11"/>
    </row>
    <row r="54" spans="1:4" ht="15.6">
      <c r="A54" s="15"/>
      <c r="B54" s="1"/>
      <c r="C54" s="1"/>
      <c r="D54" s="11"/>
    </row>
    <row r="55" spans="1:4" ht="15.6">
      <c r="A55" s="15"/>
      <c r="B55" s="1"/>
      <c r="C55" s="1"/>
      <c r="D55" s="11"/>
    </row>
    <row r="56" spans="1:4" ht="15.6">
      <c r="A56" s="15"/>
      <c r="B56" s="1"/>
      <c r="C56" s="1"/>
      <c r="D56" s="11"/>
    </row>
    <row r="57" spans="1:4" ht="15.6">
      <c r="A57" s="15"/>
      <c r="B57" s="1"/>
      <c r="C57" s="1"/>
      <c r="D57" s="11"/>
    </row>
    <row r="58" spans="1:4" ht="15.6">
      <c r="A58" s="15"/>
      <c r="B58" s="1"/>
      <c r="C58" s="1"/>
      <c r="D58" s="11"/>
    </row>
    <row r="59" spans="1:4" ht="15.6">
      <c r="A59" s="15"/>
      <c r="B59" s="1"/>
      <c r="C59" s="1"/>
      <c r="D59" s="11"/>
    </row>
    <row r="60" spans="1:4" ht="15.6">
      <c r="A60" s="15"/>
      <c r="B60" s="1"/>
      <c r="C60" s="1"/>
      <c r="D60" s="11"/>
    </row>
    <row r="61" spans="1:4" ht="15.6">
      <c r="A61" s="15"/>
      <c r="B61" s="1"/>
      <c r="C61" s="1"/>
      <c r="D61" s="11"/>
    </row>
    <row r="62" spans="1:4" ht="15.6">
      <c r="A62" s="15"/>
      <c r="B62" s="1"/>
      <c r="C62" s="1"/>
      <c r="D62" s="11"/>
    </row>
    <row r="63" spans="1:4" ht="15.6">
      <c r="A63" s="15"/>
      <c r="B63" s="1"/>
      <c r="C63" s="1"/>
      <c r="D63" s="11"/>
    </row>
    <row r="64" spans="1:4" ht="15.6">
      <c r="A64" s="15"/>
      <c r="B64" s="1"/>
      <c r="C64" s="1"/>
      <c r="D64" s="11"/>
    </row>
    <row r="65" spans="1:4" ht="15.6">
      <c r="A65" s="15"/>
      <c r="B65" s="1"/>
      <c r="C65" s="1"/>
      <c r="D65" s="11"/>
    </row>
    <row r="66" spans="1:4" ht="15.6">
      <c r="A66" s="15"/>
      <c r="B66" s="1"/>
      <c r="C66" s="1"/>
      <c r="D66" s="11"/>
    </row>
    <row r="67" spans="1:4" ht="15.6">
      <c r="A67" s="15"/>
      <c r="B67" s="1"/>
      <c r="C67" s="1"/>
      <c r="D67" s="11"/>
    </row>
    <row r="68" spans="1:4" ht="15.6">
      <c r="A68" s="15"/>
      <c r="B68" s="1"/>
      <c r="C68" s="1"/>
      <c r="D68" s="11"/>
    </row>
    <row r="69" spans="1:4" ht="15.6">
      <c r="A69" s="15"/>
      <c r="B69" s="1"/>
      <c r="C69" s="1"/>
      <c r="D69" s="11"/>
    </row>
    <row r="70" spans="1:4" ht="15.6">
      <c r="A70" s="15"/>
      <c r="B70" s="1"/>
      <c r="C70" s="1"/>
      <c r="D70" s="11"/>
    </row>
    <row r="71" spans="1:4" ht="15.6">
      <c r="A71" s="15"/>
      <c r="B71" s="1"/>
      <c r="C71" s="1"/>
      <c r="D71" s="11"/>
    </row>
    <row r="72" spans="1:4" ht="15.6">
      <c r="A72" s="15"/>
      <c r="B72" s="1"/>
      <c r="C72" s="1"/>
      <c r="D72" s="11"/>
    </row>
    <row r="73" spans="1:4" ht="15.6">
      <c r="A73" s="15"/>
      <c r="B73" s="1"/>
      <c r="C73" s="1"/>
      <c r="D73" s="11"/>
    </row>
    <row r="74" spans="1:4" ht="15.6">
      <c r="A74" s="15"/>
      <c r="B74" s="1"/>
      <c r="C74" s="1"/>
      <c r="D74" s="11"/>
    </row>
    <row r="75" spans="1:4" ht="15.6">
      <c r="A75" s="15"/>
      <c r="B75" s="1"/>
      <c r="C75" s="1"/>
      <c r="D75" s="11"/>
    </row>
    <row r="76" spans="1:4" ht="15.6">
      <c r="A76" s="15"/>
      <c r="B76" s="1"/>
      <c r="C76" s="1"/>
      <c r="D76" s="11"/>
    </row>
    <row r="77" spans="1:4" ht="15.6">
      <c r="A77" s="15"/>
      <c r="B77" s="1"/>
      <c r="C77" s="1"/>
      <c r="D77" s="11"/>
    </row>
    <row r="78" spans="1:4" ht="15.6">
      <c r="A78" s="15"/>
      <c r="B78" s="1"/>
      <c r="C78" s="1"/>
      <c r="D78" s="11"/>
    </row>
    <row r="79" spans="1:4" ht="15.6">
      <c r="A79" s="15"/>
      <c r="B79" s="1"/>
      <c r="C79" s="1"/>
      <c r="D79" s="11"/>
    </row>
    <row r="80" spans="1:4" ht="15.6">
      <c r="A80" s="15"/>
      <c r="B80" s="1"/>
      <c r="C80" s="1"/>
      <c r="D80" s="11"/>
    </row>
    <row r="81" spans="1:4" ht="15.6">
      <c r="A81" s="15"/>
      <c r="B81" s="1"/>
      <c r="C81" s="1"/>
      <c r="D81" s="11"/>
    </row>
    <row r="82" spans="1:4" ht="15.6">
      <c r="A82" s="15"/>
      <c r="B82" s="1"/>
      <c r="C82" s="1"/>
      <c r="D82" s="11"/>
    </row>
    <row r="83" spans="1:4" ht="15.6">
      <c r="A83" s="15"/>
      <c r="B83" s="1"/>
      <c r="C83" s="1"/>
      <c r="D83" s="11"/>
    </row>
    <row r="84" spans="1:4" ht="15.6">
      <c r="A84" s="15"/>
      <c r="B84" s="1"/>
      <c r="C84" s="1"/>
      <c r="D84" s="11"/>
    </row>
    <row r="85" spans="1:4" ht="15.6">
      <c r="A85" s="15"/>
      <c r="B85" s="1"/>
      <c r="C85" s="1"/>
      <c r="D85" s="11"/>
    </row>
    <row r="86" spans="1:4" ht="15.6">
      <c r="A86" s="15"/>
      <c r="B86" s="1"/>
      <c r="C86" s="1"/>
      <c r="D86" s="11"/>
    </row>
    <row r="87" spans="1:4" ht="15.6">
      <c r="A87" s="15"/>
      <c r="B87" s="1"/>
      <c r="C87" s="1"/>
      <c r="D87" s="11"/>
    </row>
    <row r="88" spans="1:4" ht="15.6">
      <c r="A88" s="15"/>
      <c r="B88" s="1"/>
      <c r="C88" s="1"/>
      <c r="D88" s="11"/>
    </row>
    <row r="89" spans="1:4" ht="15.6">
      <c r="A89" s="15"/>
      <c r="B89" s="1"/>
      <c r="C89" s="1"/>
      <c r="D89" s="11"/>
    </row>
    <row r="90" spans="1:4" ht="15.6">
      <c r="A90" s="15"/>
      <c r="B90" s="1"/>
      <c r="C90" s="1"/>
      <c r="D90" s="11"/>
    </row>
    <row r="91" spans="1:4" ht="15.6">
      <c r="A91" s="15"/>
      <c r="B91" s="1"/>
      <c r="C91" s="1"/>
      <c r="D91" s="11"/>
    </row>
    <row r="92" spans="1:4" ht="15.6">
      <c r="A92" s="15"/>
      <c r="B92" s="1"/>
      <c r="C92" s="1"/>
      <c r="D92" s="11"/>
    </row>
    <row r="93" spans="1:4" ht="15.6">
      <c r="A93" s="15"/>
      <c r="B93" s="1"/>
      <c r="C93" s="1"/>
      <c r="D93" s="11"/>
    </row>
    <row r="94" spans="1:4" ht="15.6">
      <c r="A94" s="15"/>
      <c r="B94" s="1"/>
      <c r="C94" s="1"/>
      <c r="D94" s="11"/>
    </row>
    <row r="95" spans="1:4" ht="15.6">
      <c r="A95" s="15"/>
      <c r="B95" s="1"/>
      <c r="C95" s="1"/>
      <c r="D95" s="11"/>
    </row>
    <row r="96" spans="1:4" ht="15.6">
      <c r="A96" s="15"/>
      <c r="B96" s="1"/>
      <c r="C96" s="1"/>
      <c r="D96" s="11"/>
    </row>
    <row r="97" spans="1:4" ht="15.6">
      <c r="A97" s="15"/>
      <c r="B97" s="1"/>
      <c r="C97" s="1"/>
      <c r="D97" s="11">
        <v>0</v>
      </c>
    </row>
    <row r="98" spans="1:4" ht="15.6">
      <c r="A98" s="15"/>
      <c r="B98" s="1"/>
      <c r="C98" s="1"/>
      <c r="D98" s="11"/>
    </row>
    <row r="99" spans="1:4" ht="15.6">
      <c r="A99" s="15"/>
      <c r="B99" s="1"/>
      <c r="C99" s="1"/>
      <c r="D99" s="11"/>
    </row>
    <row r="100" spans="1:4" ht="15.6">
      <c r="A100" s="15"/>
      <c r="B100" s="1"/>
      <c r="C100" s="1"/>
      <c r="D100" s="11"/>
    </row>
    <row r="101" spans="1:4" ht="15.6">
      <c r="A101" s="15"/>
      <c r="B101" s="15"/>
      <c r="C101" s="15"/>
      <c r="D101" s="15"/>
    </row>
    <row r="102" spans="1:4" ht="15.6">
      <c r="A102" s="15"/>
      <c r="B102" s="15"/>
      <c r="C102" s="15"/>
      <c r="D102" s="15"/>
    </row>
    <row r="103" spans="1:4" ht="15.6">
      <c r="A103" s="15"/>
      <c r="B103" s="15"/>
      <c r="C103" s="15"/>
      <c r="D103" s="15"/>
    </row>
    <row r="104" spans="1:4" ht="15.6">
      <c r="A104" s="15"/>
      <c r="B104" s="15"/>
      <c r="C104" s="15"/>
      <c r="D104" s="15"/>
    </row>
    <row r="105" spans="1:4" ht="15.6">
      <c r="A105" s="15"/>
      <c r="B105" s="15"/>
      <c r="C105" s="15"/>
      <c r="D105" s="15"/>
    </row>
    <row r="106" spans="1:4" ht="15.6">
      <c r="A106" s="15"/>
      <c r="B106" s="15"/>
      <c r="C106" s="15"/>
      <c r="D106" s="15"/>
    </row>
    <row r="107" spans="1:4" ht="15.6">
      <c r="A107" s="15"/>
      <c r="B107" s="15"/>
      <c r="C107" s="15"/>
      <c r="D107" s="15"/>
    </row>
    <row r="108" spans="1:4" ht="15.6">
      <c r="A108" s="15"/>
      <c r="B108" s="15"/>
      <c r="C108" s="15"/>
      <c r="D108" s="15"/>
    </row>
    <row r="109" spans="1:4" ht="15.6">
      <c r="A109" s="15"/>
      <c r="B109" s="15"/>
      <c r="C109" s="15"/>
      <c r="D109" s="15"/>
    </row>
    <row r="110" spans="1:4" ht="15.6">
      <c r="A110" s="15"/>
      <c r="B110" s="15"/>
      <c r="C110" s="15"/>
      <c r="D110" s="15"/>
    </row>
    <row r="111" spans="1:4" ht="15.6">
      <c r="A111" s="15"/>
      <c r="B111" s="15"/>
      <c r="C111" s="15"/>
      <c r="D111" s="15"/>
    </row>
    <row r="112" spans="1:4" ht="15.6">
      <c r="A112" s="15"/>
      <c r="B112" s="15"/>
      <c r="C112" s="15"/>
      <c r="D112" s="15"/>
    </row>
    <row r="113" spans="1:4" ht="15.6">
      <c r="A113" s="15"/>
      <c r="B113" s="15"/>
      <c r="C113" s="15"/>
      <c r="D113" s="15"/>
    </row>
    <row r="114" spans="1:4" ht="15.6">
      <c r="A114" s="15"/>
      <c r="B114" s="15"/>
      <c r="C114" s="15"/>
      <c r="D114" s="15"/>
    </row>
    <row r="115" spans="1:4" ht="15.6">
      <c r="A115" s="15"/>
      <c r="B115" s="15"/>
      <c r="C115" s="15"/>
      <c r="D115" s="15"/>
    </row>
    <row r="116" spans="1:4" ht="15.6">
      <c r="A116" s="15"/>
      <c r="B116" s="15"/>
      <c r="C116" s="15"/>
      <c r="D116" s="15"/>
    </row>
    <row r="117" spans="1:4" ht="15.6">
      <c r="A117" s="15"/>
      <c r="B117" s="15"/>
      <c r="C117" s="15"/>
      <c r="D117" s="15"/>
    </row>
    <row r="118" spans="1:4" ht="15.6">
      <c r="A118" s="15"/>
      <c r="B118" s="15"/>
      <c r="C118" s="15"/>
      <c r="D118" s="15"/>
    </row>
    <row r="119" spans="1:4" ht="15.6">
      <c r="A119" s="15"/>
      <c r="B119" s="15"/>
      <c r="C119" s="15"/>
      <c r="D119" s="15"/>
    </row>
    <row r="120" spans="1:4" ht="15.6">
      <c r="A120" s="15"/>
      <c r="B120" s="15"/>
      <c r="C120" s="15"/>
      <c r="D120" s="15"/>
    </row>
    <row r="121" spans="1:4" ht="15.6">
      <c r="A121" s="15"/>
      <c r="B121" s="15"/>
      <c r="C121" s="15"/>
      <c r="D121" s="15"/>
    </row>
    <row r="122" spans="1:4" ht="15.6">
      <c r="A122" s="15"/>
      <c r="B122" s="15"/>
      <c r="C122" s="15"/>
      <c r="D122" s="15"/>
    </row>
    <row r="123" spans="1:4" ht="15.6">
      <c r="A123" s="15"/>
      <c r="B123" s="15"/>
      <c r="C123" s="15"/>
      <c r="D123" s="15"/>
    </row>
    <row r="124" spans="1:4" ht="15.6">
      <c r="A124" s="15"/>
      <c r="B124" s="15"/>
      <c r="C124" s="15"/>
      <c r="D124" s="15"/>
    </row>
    <row r="125" spans="1:4" ht="15.6">
      <c r="A125" s="15"/>
      <c r="B125" s="15"/>
      <c r="C125" s="15"/>
      <c r="D125" s="15"/>
    </row>
    <row r="126" spans="1:4" ht="15.6">
      <c r="A126" s="15"/>
      <c r="B126" s="15"/>
      <c r="C126" s="15"/>
      <c r="D126" s="15"/>
    </row>
    <row r="127" spans="1:4" ht="15.6">
      <c r="A127" s="15"/>
      <c r="B127" s="15"/>
      <c r="C127" s="15"/>
      <c r="D127" s="15"/>
    </row>
    <row r="128" spans="1:4" ht="15.6">
      <c r="A128" s="15"/>
      <c r="B128" s="15"/>
      <c r="C128" s="15"/>
      <c r="D128" s="15"/>
    </row>
    <row r="129" spans="1:4" ht="15.6">
      <c r="A129" s="15"/>
      <c r="B129" s="15"/>
      <c r="C129" s="15"/>
      <c r="D129" s="15"/>
    </row>
    <row r="130" spans="1:4" ht="15.6">
      <c r="A130" s="15"/>
      <c r="B130" s="15"/>
      <c r="C130" s="15"/>
      <c r="D130" s="15"/>
    </row>
    <row r="131" spans="1:4" ht="15.6">
      <c r="A131" s="15"/>
      <c r="B131" s="15"/>
      <c r="C131" s="15"/>
      <c r="D131" s="15"/>
    </row>
    <row r="132" spans="1:4" ht="15.6">
      <c r="A132" s="15"/>
      <c r="B132" s="15"/>
      <c r="C132" s="15"/>
      <c r="D132" s="15"/>
    </row>
    <row r="133" spans="1:4" ht="15.6">
      <c r="A133" s="15"/>
      <c r="B133" s="15"/>
      <c r="C133" s="15"/>
      <c r="D133" s="15"/>
    </row>
    <row r="134" spans="1:4" ht="15.6">
      <c r="A134" s="15"/>
      <c r="B134" s="15"/>
      <c r="C134" s="15"/>
      <c r="D134" s="15"/>
    </row>
    <row r="135" spans="1:4" ht="15.6">
      <c r="A135" s="15"/>
      <c r="B135" s="15"/>
      <c r="C135" s="15"/>
      <c r="D135" s="15"/>
    </row>
    <row r="136" spans="1:4" ht="15.6">
      <c r="A136" s="15"/>
      <c r="B136" s="15"/>
      <c r="C136" s="15"/>
      <c r="D136" s="15"/>
    </row>
    <row r="137" spans="1:4" ht="15.6">
      <c r="A137" s="15"/>
      <c r="B137" s="15"/>
      <c r="C137" s="15"/>
      <c r="D137" s="15"/>
    </row>
    <row r="138" spans="1:4" ht="15.6">
      <c r="A138" s="15"/>
      <c r="B138" s="15"/>
      <c r="C138" s="15"/>
      <c r="D138" s="15"/>
    </row>
    <row r="139" spans="1:4" ht="15.6">
      <c r="A139" s="15"/>
      <c r="B139" s="15"/>
      <c r="C139" s="15"/>
      <c r="D139" s="15"/>
    </row>
    <row r="140" spans="1:4" ht="15.6">
      <c r="A140" s="15"/>
      <c r="B140" s="15"/>
      <c r="C140" s="15"/>
      <c r="D140" s="15"/>
    </row>
    <row r="141" spans="1:4" ht="15.6">
      <c r="A141" s="15"/>
      <c r="B141" s="15"/>
      <c r="C141" s="15"/>
      <c r="D141" s="15"/>
    </row>
    <row r="142" spans="1:4" ht="15.6">
      <c r="A142" s="15"/>
      <c r="B142" s="15"/>
      <c r="C142" s="15"/>
      <c r="D142" s="15"/>
    </row>
    <row r="143" spans="1:4" ht="15.6">
      <c r="A143" s="15"/>
      <c r="B143" s="15"/>
      <c r="C143" s="15"/>
      <c r="D143" s="15"/>
    </row>
    <row r="144" spans="1:4" ht="15.6">
      <c r="A144" s="15"/>
      <c r="B144" s="15"/>
      <c r="C144" s="15"/>
      <c r="D144" s="15"/>
    </row>
    <row r="145" spans="1:4" ht="15.6">
      <c r="A145" s="15"/>
      <c r="B145" s="15"/>
      <c r="C145" s="15"/>
      <c r="D145" s="15"/>
    </row>
    <row r="146" spans="1:4" ht="15.6">
      <c r="A146" s="15"/>
      <c r="B146" s="15"/>
      <c r="C146" s="15"/>
      <c r="D146" s="15"/>
    </row>
    <row r="147" spans="1:4" ht="15.6">
      <c r="A147" s="15"/>
      <c r="B147" s="15"/>
      <c r="C147" s="15"/>
      <c r="D147" s="15"/>
    </row>
    <row r="148" spans="1:4" ht="15.6">
      <c r="A148" s="15"/>
      <c r="B148" s="15"/>
      <c r="C148" s="15"/>
      <c r="D148" s="15"/>
    </row>
    <row r="149" spans="1:4" ht="15.6">
      <c r="A149" s="15"/>
      <c r="B149" s="15"/>
      <c r="C149" s="15"/>
      <c r="D149" s="15"/>
    </row>
    <row r="150" spans="1:4" ht="15.6">
      <c r="A150" s="15"/>
      <c r="B150" s="15"/>
      <c r="C150" s="15"/>
      <c r="D150" s="15"/>
    </row>
    <row r="151" spans="1:4" ht="15.6">
      <c r="A151" s="15"/>
      <c r="B151" s="15"/>
      <c r="C151" s="15"/>
      <c r="D151" s="15"/>
    </row>
    <row r="152" spans="1:4" ht="15.6">
      <c r="A152" s="15"/>
      <c r="B152" s="15"/>
      <c r="C152" s="15"/>
      <c r="D152" s="15"/>
    </row>
    <row r="153" spans="1:4" ht="15.6">
      <c r="A153" s="15"/>
      <c r="B153" s="15"/>
      <c r="C153" s="15"/>
      <c r="D153" s="15"/>
    </row>
    <row r="154" spans="1:4" ht="15.6">
      <c r="A154" s="15"/>
      <c r="B154" s="15"/>
      <c r="C154" s="15"/>
      <c r="D154" s="15"/>
    </row>
    <row r="155" spans="1:4" ht="15.6">
      <c r="A155" s="15"/>
      <c r="B155" s="15"/>
      <c r="C155" s="15"/>
      <c r="D155" s="15"/>
    </row>
    <row r="156" spans="1:4" ht="15.6">
      <c r="A156" s="15"/>
      <c r="B156" s="15"/>
      <c r="C156" s="15"/>
      <c r="D156" s="15"/>
    </row>
    <row r="157" spans="1:4" ht="15.6">
      <c r="A157" s="15"/>
      <c r="B157" s="15"/>
      <c r="C157" s="15"/>
      <c r="D157" s="15"/>
    </row>
    <row r="158" spans="1:4" ht="15.6">
      <c r="A158" s="15"/>
      <c r="B158" s="15"/>
      <c r="C158" s="15"/>
      <c r="D158" s="15"/>
    </row>
    <row r="159" spans="1:4" ht="15.6">
      <c r="A159" s="15"/>
      <c r="B159" s="15"/>
      <c r="C159" s="15"/>
      <c r="D159" s="15"/>
    </row>
    <row r="160" spans="1:4" ht="15.6">
      <c r="A160" s="15"/>
      <c r="B160" s="15"/>
      <c r="C160" s="15"/>
      <c r="D160" s="15"/>
    </row>
    <row r="161" spans="1:4" ht="15.6">
      <c r="A161" s="15"/>
      <c r="B161" s="15"/>
      <c r="C161" s="15"/>
      <c r="D161" s="15"/>
    </row>
    <row r="162" spans="1:4" ht="15.6">
      <c r="A162" s="15"/>
      <c r="B162" s="15"/>
      <c r="C162" s="15"/>
      <c r="D162" s="15"/>
    </row>
    <row r="163" spans="1:4" ht="15.6">
      <c r="A163" s="15"/>
      <c r="B163" s="15"/>
      <c r="C163" s="15"/>
      <c r="D163" s="15"/>
    </row>
    <row r="164" spans="1:4" ht="15.6">
      <c r="A164" s="15"/>
      <c r="B164" s="15"/>
      <c r="C164" s="15"/>
      <c r="D164" s="15"/>
    </row>
    <row r="165" spans="1:4" ht="15.6">
      <c r="A165" s="15"/>
      <c r="B165" s="15"/>
      <c r="C165" s="15"/>
      <c r="D165" s="15"/>
    </row>
    <row r="166" spans="1:4" ht="15.6">
      <c r="A166" s="15"/>
      <c r="B166" s="15"/>
      <c r="C166" s="15"/>
      <c r="D166" s="15"/>
    </row>
    <row r="167" spans="1:4" ht="15.6">
      <c r="A167" s="15"/>
      <c r="B167" s="15"/>
      <c r="C167" s="15"/>
      <c r="D167" s="15"/>
    </row>
    <row r="168" spans="1:4" ht="15.6">
      <c r="A168" s="15"/>
      <c r="B168" s="15"/>
      <c r="C168" s="15"/>
      <c r="D168" s="15"/>
    </row>
    <row r="169" spans="1:4" ht="15.6">
      <c r="A169" s="15"/>
      <c r="B169" s="15"/>
      <c r="C169" s="15"/>
      <c r="D169" s="15"/>
    </row>
    <row r="170" spans="1:4" ht="15.6">
      <c r="A170" s="15"/>
      <c r="B170" s="15"/>
      <c r="C170" s="15"/>
      <c r="D170" s="15"/>
    </row>
    <row r="171" spans="1:4" ht="15.6">
      <c r="A171" s="15"/>
      <c r="B171" s="15"/>
      <c r="C171" s="15"/>
      <c r="D171" s="15"/>
    </row>
    <row r="172" spans="1:4" ht="15.6">
      <c r="A172" s="15"/>
      <c r="B172" s="15"/>
      <c r="C172" s="15"/>
      <c r="D172" s="15"/>
    </row>
    <row r="173" spans="1:4" ht="15.6">
      <c r="A173" s="15"/>
      <c r="B173" s="15"/>
      <c r="C173" s="15"/>
      <c r="D173" s="15"/>
    </row>
    <row r="174" spans="1:4" ht="15.6">
      <c r="A174" s="15"/>
      <c r="B174" s="15"/>
      <c r="C174" s="15"/>
      <c r="D174" s="15"/>
    </row>
    <row r="175" spans="1:4" ht="15.6">
      <c r="A175" s="15"/>
      <c r="B175" s="15"/>
      <c r="C175" s="15"/>
      <c r="D175" s="15"/>
    </row>
    <row r="176" spans="1:4" ht="15.6">
      <c r="A176" s="15"/>
      <c r="B176" s="15"/>
      <c r="C176" s="15"/>
      <c r="D176" s="15"/>
    </row>
    <row r="177" spans="1:4" ht="15.6">
      <c r="A177" s="15"/>
      <c r="B177" s="15"/>
      <c r="C177" s="15"/>
      <c r="D177" s="15"/>
    </row>
    <row r="178" spans="1:4" ht="15.6">
      <c r="A178" s="15"/>
      <c r="B178" s="15"/>
      <c r="C178" s="15"/>
      <c r="D178" s="15"/>
    </row>
    <row r="179" spans="1:4" ht="15.6">
      <c r="A179" s="15"/>
      <c r="B179" s="15"/>
      <c r="C179" s="15"/>
      <c r="D179" s="15"/>
    </row>
    <row r="180" spans="1:4" ht="15.6">
      <c r="A180" s="15"/>
      <c r="B180" s="15"/>
      <c r="C180" s="15"/>
      <c r="D180" s="15"/>
    </row>
    <row r="181" spans="1:4" ht="15.6">
      <c r="A181" s="15"/>
      <c r="B181" s="15"/>
      <c r="C181" s="15"/>
      <c r="D181" s="15"/>
    </row>
    <row r="182" spans="1:4" ht="15.6">
      <c r="A182" s="15"/>
      <c r="B182" s="15"/>
      <c r="C182" s="15"/>
      <c r="D182" s="15"/>
    </row>
    <row r="183" spans="1:4" ht="15.6">
      <c r="A183" s="15"/>
      <c r="B183" s="15"/>
      <c r="C183" s="15"/>
      <c r="D183" s="15"/>
    </row>
    <row r="184" spans="1:4" ht="15.6">
      <c r="A184" s="15"/>
      <c r="B184" s="15"/>
      <c r="C184" s="15"/>
      <c r="D184" s="15"/>
    </row>
    <row r="185" spans="1:4" ht="15.6">
      <c r="A185" s="15"/>
      <c r="B185" s="15"/>
      <c r="C185" s="15"/>
      <c r="D185" s="15"/>
    </row>
    <row r="186" spans="1:4" ht="15.6">
      <c r="A186" s="15"/>
      <c r="B186" s="15"/>
      <c r="C186" s="15"/>
      <c r="D186" s="15"/>
    </row>
    <row r="187" spans="1:4" ht="15.6">
      <c r="A187" s="15"/>
      <c r="B187" s="15"/>
      <c r="C187" s="15"/>
      <c r="D187" s="15"/>
    </row>
    <row r="188" spans="1:4" ht="15.6">
      <c r="A188" s="15"/>
      <c r="B188" s="15"/>
      <c r="C188" s="15"/>
      <c r="D188" s="15"/>
    </row>
    <row r="189" spans="1:4" ht="15.6">
      <c r="A189" s="15"/>
      <c r="B189" s="15"/>
      <c r="C189" s="15"/>
      <c r="D189" s="15"/>
    </row>
    <row r="190" spans="1:4" ht="15.6">
      <c r="A190" s="15"/>
      <c r="B190" s="15"/>
      <c r="C190" s="15"/>
      <c r="D190" s="15"/>
    </row>
    <row r="191" spans="1:4" ht="15.6">
      <c r="A191" s="15"/>
      <c r="B191" s="15"/>
      <c r="C191" s="15"/>
      <c r="D191" s="15"/>
    </row>
    <row r="192" spans="1:4" ht="15.6">
      <c r="A192" s="15"/>
      <c r="B192" s="15"/>
      <c r="C192" s="15"/>
      <c r="D192" s="15"/>
    </row>
    <row r="193" spans="1:4" ht="15.6">
      <c r="A193" s="15"/>
      <c r="B193" s="15"/>
      <c r="C193" s="15"/>
      <c r="D193" s="15"/>
    </row>
    <row r="194" spans="1:4" ht="15.6">
      <c r="A194" s="15"/>
      <c r="B194" s="15"/>
      <c r="C194" s="15"/>
      <c r="D194" s="15"/>
    </row>
    <row r="195" spans="1:4" ht="15.6">
      <c r="A195" s="15"/>
      <c r="B195" s="15"/>
      <c r="C195" s="15"/>
      <c r="D195" s="15"/>
    </row>
    <row r="196" spans="1:4" ht="15.6">
      <c r="A196" s="15"/>
      <c r="B196" s="15"/>
      <c r="C196" s="15"/>
      <c r="D196" s="15"/>
    </row>
    <row r="197" spans="1:4" ht="15.6">
      <c r="A197" s="15"/>
      <c r="B197" s="15"/>
      <c r="C197" s="15"/>
      <c r="D197" s="15"/>
    </row>
    <row r="198" spans="1:4" ht="15.6">
      <c r="A198" s="15"/>
      <c r="B198" s="15"/>
      <c r="C198" s="15"/>
      <c r="D198" s="15"/>
    </row>
    <row r="199" spans="1:4" ht="15.6">
      <c r="A199" s="15"/>
      <c r="B199" s="15"/>
      <c r="C199" s="15"/>
      <c r="D199" s="15"/>
    </row>
    <row r="200" spans="1:4" ht="15.6">
      <c r="A200" s="15"/>
      <c r="B200" s="15"/>
      <c r="C200" s="15"/>
      <c r="D200" s="15"/>
    </row>
    <row r="201" spans="1:4" ht="15.6">
      <c r="A201" s="15"/>
      <c r="B201" s="15"/>
      <c r="C201" s="15"/>
      <c r="D201" s="15"/>
    </row>
    <row r="202" spans="1:4" ht="15.6">
      <c r="A202" s="15"/>
      <c r="B202" s="15"/>
      <c r="C202" s="15"/>
      <c r="D202" s="15"/>
    </row>
    <row r="203" spans="1:4" ht="15.6">
      <c r="A203" s="15"/>
      <c r="B203" s="15"/>
      <c r="C203" s="15"/>
      <c r="D203" s="15"/>
    </row>
    <row r="204" spans="1:4" ht="15.6">
      <c r="A204" s="15"/>
      <c r="B204" s="15"/>
      <c r="C204" s="15"/>
      <c r="D204" s="15"/>
    </row>
    <row r="205" spans="1:4" ht="15.6">
      <c r="A205" s="15"/>
      <c r="B205" s="15"/>
      <c r="C205" s="15"/>
      <c r="D205" s="15"/>
    </row>
    <row r="206" spans="1:4" ht="15.6">
      <c r="A206" s="15"/>
      <c r="B206" s="15"/>
      <c r="C206" s="15"/>
      <c r="D206" s="15"/>
    </row>
    <row r="207" spans="1:4" ht="15.6">
      <c r="A207" s="15"/>
      <c r="B207" s="15"/>
      <c r="C207" s="15"/>
      <c r="D207" s="15"/>
    </row>
    <row r="208" spans="1:4" ht="15.6">
      <c r="A208" s="15"/>
      <c r="B208" s="15"/>
      <c r="C208" s="15"/>
      <c r="D208" s="15"/>
    </row>
    <row r="209" spans="1:4" ht="15.6">
      <c r="A209" s="15"/>
      <c r="B209" s="15"/>
      <c r="C209" s="15"/>
      <c r="D209" s="15"/>
    </row>
    <row r="210" spans="1:4" ht="15.6">
      <c r="A210" s="15"/>
      <c r="B210" s="15"/>
      <c r="C210" s="15"/>
      <c r="D210" s="15"/>
    </row>
    <row r="211" spans="1:4" ht="15.6">
      <c r="A211" s="15"/>
      <c r="B211" s="15"/>
      <c r="C211" s="15"/>
      <c r="D211" s="15"/>
    </row>
    <row r="212" spans="1:4" ht="15.6">
      <c r="A212" s="15"/>
      <c r="B212" s="15"/>
      <c r="C212" s="15"/>
      <c r="D212" s="15"/>
    </row>
    <row r="213" spans="1:4" ht="15.6">
      <c r="A213" s="15"/>
      <c r="B213" s="15"/>
      <c r="C213" s="15"/>
      <c r="D213" s="15"/>
    </row>
    <row r="214" spans="1:4" ht="15.6">
      <c r="A214" s="15"/>
      <c r="B214" s="15"/>
      <c r="C214" s="15"/>
      <c r="D214" s="15"/>
    </row>
    <row r="215" spans="1:4" ht="15.6">
      <c r="A215" s="15"/>
      <c r="B215" s="15"/>
      <c r="C215" s="15"/>
      <c r="D215" s="15"/>
    </row>
    <row r="216" spans="1:4" ht="15.6">
      <c r="A216" s="15"/>
      <c r="B216" s="15"/>
      <c r="C216" s="15"/>
      <c r="D216" s="15"/>
    </row>
    <row r="217" spans="1:4" ht="15.6">
      <c r="A217" s="15"/>
      <c r="B217" s="15"/>
      <c r="C217" s="15"/>
      <c r="D217" s="15"/>
    </row>
    <row r="218" spans="1:4" ht="15.6">
      <c r="A218" s="15"/>
      <c r="B218" s="15"/>
      <c r="C218" s="15"/>
      <c r="D218" s="15"/>
    </row>
    <row r="219" spans="1:4" ht="15.6">
      <c r="A219" s="15"/>
      <c r="B219" s="15"/>
      <c r="C219" s="15"/>
      <c r="D219" s="15"/>
    </row>
    <row r="220" spans="1:4" ht="15.6">
      <c r="A220" s="15"/>
      <c r="B220" s="15"/>
      <c r="C220" s="15"/>
      <c r="D220" s="15"/>
    </row>
    <row r="221" spans="1:4" ht="15.6">
      <c r="A221" s="15"/>
      <c r="B221" s="15"/>
      <c r="C221" s="15"/>
      <c r="D221" s="15"/>
    </row>
    <row r="222" spans="1:4" ht="15.6">
      <c r="A222" s="15"/>
      <c r="B222" s="15"/>
      <c r="C222" s="15"/>
      <c r="D222" s="15"/>
    </row>
    <row r="223" spans="1:4" ht="15.6">
      <c r="A223" s="15"/>
      <c r="B223" s="15"/>
      <c r="C223" s="15"/>
      <c r="D223" s="15"/>
    </row>
    <row r="224" spans="1:4" ht="15.6">
      <c r="A224" s="15"/>
      <c r="B224" s="15"/>
      <c r="C224" s="15"/>
      <c r="D224" s="15"/>
    </row>
    <row r="225" spans="1:4" ht="15.6">
      <c r="A225" s="15"/>
      <c r="B225" s="15"/>
      <c r="C225" s="15"/>
      <c r="D225" s="15"/>
    </row>
    <row r="226" spans="1:4" ht="15.6">
      <c r="A226" s="15"/>
      <c r="B226" s="15"/>
      <c r="C226" s="15"/>
      <c r="D226" s="15"/>
    </row>
    <row r="227" spans="1:4" ht="15.6">
      <c r="A227" s="15"/>
      <c r="B227" s="15"/>
      <c r="C227" s="15"/>
      <c r="D227" s="15"/>
    </row>
    <row r="228" spans="1:4" ht="15.6">
      <c r="A228" s="15"/>
      <c r="B228" s="15"/>
      <c r="C228" s="15"/>
      <c r="D228" s="15"/>
    </row>
    <row r="229" spans="1:4" ht="15.6">
      <c r="A229" s="15"/>
      <c r="B229" s="15"/>
      <c r="C229" s="15"/>
      <c r="D229" s="15"/>
    </row>
    <row r="230" spans="1:4" ht="15.6">
      <c r="A230" s="15"/>
      <c r="B230" s="15"/>
      <c r="C230" s="15"/>
      <c r="D230" s="15"/>
    </row>
    <row r="231" spans="1:4" ht="15.6">
      <c r="A231" s="15"/>
      <c r="B231" s="15"/>
      <c r="C231" s="15"/>
      <c r="D231" s="15"/>
    </row>
    <row r="232" spans="1:4" ht="15.6">
      <c r="A232" s="15"/>
      <c r="B232" s="15"/>
      <c r="C232" s="15"/>
      <c r="D232" s="15"/>
    </row>
    <row r="233" spans="1:4" ht="15.6">
      <c r="A233" s="15"/>
      <c r="B233" s="15"/>
      <c r="C233" s="15"/>
      <c r="D233" s="15"/>
    </row>
    <row r="234" spans="1:4" ht="15.6">
      <c r="A234" s="15"/>
      <c r="B234" s="15"/>
      <c r="C234" s="15"/>
      <c r="D234" s="15"/>
    </row>
    <row r="235" spans="1:4" ht="15.6">
      <c r="A235" s="15"/>
      <c r="B235" s="15"/>
      <c r="C235" s="15"/>
      <c r="D235" s="15"/>
    </row>
    <row r="236" spans="1:4" ht="15.6">
      <c r="A236" s="15"/>
      <c r="B236" s="15"/>
      <c r="C236" s="15"/>
      <c r="D236" s="15"/>
    </row>
    <row r="237" spans="1:4" ht="15.6">
      <c r="A237" s="15"/>
      <c r="B237" s="15"/>
      <c r="C237" s="15"/>
      <c r="D237" s="15"/>
    </row>
    <row r="238" spans="1:4" ht="15.6">
      <c r="A238" s="15"/>
      <c r="B238" s="15"/>
      <c r="C238" s="15"/>
      <c r="D238" s="15"/>
    </row>
    <row r="239" spans="1:4" ht="15.6">
      <c r="A239" s="15"/>
      <c r="B239" s="15"/>
      <c r="C239" s="15"/>
      <c r="D239" s="15"/>
    </row>
    <row r="240" spans="1:4" ht="15.6">
      <c r="A240" s="15"/>
      <c r="B240" s="15"/>
      <c r="C240" s="15"/>
      <c r="D240" s="15"/>
    </row>
    <row r="241" spans="1:4" ht="15.6">
      <c r="A241" s="15"/>
      <c r="B241" s="15"/>
      <c r="C241" s="15"/>
      <c r="D241" s="15"/>
    </row>
    <row r="242" spans="1:4" ht="15.6">
      <c r="A242" s="15"/>
      <c r="B242" s="15"/>
      <c r="C242" s="15"/>
      <c r="D242" s="15"/>
    </row>
    <row r="243" spans="1:4" ht="15.6">
      <c r="A243" s="15"/>
      <c r="B243" s="15"/>
      <c r="C243" s="15"/>
      <c r="D243" s="15"/>
    </row>
    <row r="244" spans="1:4" ht="15.6">
      <c r="A244" s="15"/>
      <c r="B244" s="15"/>
      <c r="C244" s="15"/>
      <c r="D244" s="15"/>
    </row>
    <row r="245" spans="1:4" ht="15.6">
      <c r="A245" s="15"/>
      <c r="B245" s="15"/>
      <c r="C245" s="15"/>
      <c r="D245" s="15"/>
    </row>
    <row r="246" spans="1:4" ht="15.6">
      <c r="A246" s="15"/>
      <c r="B246" s="15"/>
      <c r="C246" s="15"/>
      <c r="D246" s="15"/>
    </row>
    <row r="247" spans="1:4" ht="15.6">
      <c r="A247" s="15"/>
      <c r="B247" s="15"/>
      <c r="C247" s="15"/>
      <c r="D247" s="15"/>
    </row>
    <row r="248" spans="1:4" ht="15.6">
      <c r="A248" s="15"/>
      <c r="B248" s="15"/>
      <c r="C248" s="15"/>
      <c r="D248" s="15"/>
    </row>
    <row r="249" spans="1:4" ht="15.6">
      <c r="A249" s="15"/>
      <c r="B249" s="15"/>
      <c r="C249" s="15"/>
      <c r="D249" s="15"/>
    </row>
    <row r="250" spans="1:4" ht="15.6">
      <c r="A250" s="15"/>
      <c r="B250" s="15"/>
      <c r="C250" s="15"/>
      <c r="D250" s="15"/>
    </row>
    <row r="251" spans="1:4" ht="15.6">
      <c r="A251" s="15"/>
      <c r="B251" s="15"/>
      <c r="C251" s="15"/>
      <c r="D251" s="15"/>
    </row>
    <row r="252" spans="1:4" ht="15.6">
      <c r="A252" s="15"/>
      <c r="B252" s="15"/>
      <c r="C252" s="15"/>
      <c r="D252" s="15"/>
    </row>
    <row r="253" spans="1:4" ht="15.6">
      <c r="A253" s="15"/>
      <c r="B253" s="15"/>
      <c r="C253" s="15"/>
      <c r="D253" s="15"/>
    </row>
    <row r="254" spans="1:4" ht="15.6">
      <c r="A254" s="15"/>
      <c r="B254" s="15"/>
      <c r="C254" s="15"/>
      <c r="D254" s="15"/>
    </row>
    <row r="255" spans="1:4" ht="15.6">
      <c r="A255" s="15"/>
      <c r="B255" s="15"/>
      <c r="C255" s="15"/>
      <c r="D255" s="15"/>
    </row>
    <row r="256" spans="1:4" ht="15.6">
      <c r="A256" s="15"/>
      <c r="B256" s="15"/>
      <c r="C256" s="15"/>
      <c r="D256" s="15"/>
    </row>
    <row r="257" spans="1:4" ht="15.6">
      <c r="A257" s="15"/>
      <c r="B257" s="15"/>
      <c r="C257" s="15"/>
      <c r="D257" s="15"/>
    </row>
    <row r="258" spans="1:4" ht="15.6">
      <c r="A258" s="15"/>
      <c r="B258" s="15"/>
      <c r="C258" s="15"/>
      <c r="D258" s="15"/>
    </row>
    <row r="259" spans="1:4" ht="15.6">
      <c r="A259" s="15"/>
      <c r="B259" s="15"/>
      <c r="C259" s="15"/>
      <c r="D259" s="15"/>
    </row>
    <row r="260" spans="1:4" ht="15.6">
      <c r="A260" s="15"/>
      <c r="B260" s="15"/>
      <c r="C260" s="15"/>
      <c r="D260" s="15"/>
    </row>
    <row r="261" spans="1:4" ht="15.6">
      <c r="A261" s="15"/>
      <c r="B261" s="15"/>
      <c r="C261" s="15"/>
      <c r="D261" s="15"/>
    </row>
    <row r="262" spans="1:4" ht="15.6">
      <c r="A262" s="15"/>
      <c r="B262" s="15"/>
      <c r="C262" s="15"/>
      <c r="D262" s="15"/>
    </row>
    <row r="263" spans="1:4" ht="15.6">
      <c r="A263" s="15"/>
      <c r="B263" s="15"/>
      <c r="C263" s="15"/>
      <c r="D263" s="15"/>
    </row>
    <row r="264" spans="1:4" ht="15.6">
      <c r="A264" s="15"/>
      <c r="B264" s="15"/>
      <c r="C264" s="15"/>
      <c r="D264" s="15"/>
    </row>
    <row r="265" spans="1:4" ht="15.6">
      <c r="A265" s="15"/>
      <c r="B265" s="15"/>
      <c r="C265" s="15"/>
      <c r="D265" s="15"/>
    </row>
    <row r="266" spans="1:4" ht="15.6">
      <c r="A266" s="15"/>
      <c r="B266" s="15"/>
      <c r="C266" s="15"/>
      <c r="D266" s="15"/>
    </row>
    <row r="267" spans="1:4" ht="15.6">
      <c r="A267" s="15"/>
      <c r="B267" s="15"/>
      <c r="C267" s="15"/>
      <c r="D267" s="15"/>
    </row>
    <row r="268" spans="1:4" ht="15.6">
      <c r="A268" s="15"/>
      <c r="B268" s="15"/>
      <c r="C268" s="15"/>
      <c r="D268" s="15"/>
    </row>
    <row r="269" spans="1:4" ht="15.6">
      <c r="A269" s="15"/>
      <c r="B269" s="15"/>
      <c r="C269" s="15"/>
      <c r="D269" s="15"/>
    </row>
    <row r="270" spans="1:4" ht="15.6">
      <c r="A270" s="15"/>
      <c r="B270" s="15"/>
      <c r="C270" s="15"/>
      <c r="D270" s="15"/>
    </row>
    <row r="271" spans="1:4" ht="15.6">
      <c r="A271" s="15"/>
      <c r="B271" s="15"/>
      <c r="C271" s="15"/>
      <c r="D271" s="15"/>
    </row>
    <row r="272" spans="1:4" ht="15.6">
      <c r="A272" s="15"/>
      <c r="B272" s="15"/>
      <c r="C272" s="15"/>
      <c r="D272" s="15"/>
    </row>
    <row r="273" spans="1:4" ht="15.6">
      <c r="A273" s="15"/>
      <c r="B273" s="15"/>
      <c r="C273" s="15"/>
      <c r="D273" s="15"/>
    </row>
    <row r="274" spans="1:4" ht="15.6">
      <c r="A274" s="15"/>
      <c r="B274" s="15"/>
      <c r="C274" s="15"/>
      <c r="D274" s="15"/>
    </row>
    <row r="275" spans="1:4" ht="15.6">
      <c r="A275" s="15"/>
      <c r="B275" s="15"/>
      <c r="C275" s="15"/>
      <c r="D275" s="15"/>
    </row>
    <row r="276" spans="1:4" ht="15.6">
      <c r="A276" s="15"/>
      <c r="B276" s="15"/>
      <c r="C276" s="15"/>
      <c r="D276" s="15"/>
    </row>
    <row r="277" spans="1:4" ht="15.6">
      <c r="A277" s="15"/>
      <c r="B277" s="15"/>
      <c r="C277" s="15"/>
      <c r="D277" s="15"/>
    </row>
    <row r="278" spans="1:4" ht="15.6">
      <c r="A278" s="15"/>
      <c r="B278" s="15"/>
      <c r="C278" s="15"/>
      <c r="D278" s="15"/>
    </row>
    <row r="279" spans="1:4" ht="15.6">
      <c r="A279" s="15"/>
      <c r="B279" s="15"/>
      <c r="C279" s="15"/>
      <c r="D279" s="15"/>
    </row>
    <row r="280" spans="1:4" ht="15.6">
      <c r="A280" s="15"/>
      <c r="B280" s="15"/>
      <c r="C280" s="15"/>
      <c r="D280" s="15"/>
    </row>
    <row r="281" spans="1:4" ht="15.6">
      <c r="A281" s="15"/>
      <c r="B281" s="15"/>
      <c r="C281" s="15"/>
      <c r="D281" s="15"/>
    </row>
    <row r="282" spans="1:4" ht="15.6">
      <c r="A282" s="15"/>
      <c r="B282" s="15"/>
      <c r="C282" s="15"/>
      <c r="D282" s="15"/>
    </row>
    <row r="283" spans="1:4" ht="15.6">
      <c r="A283" s="15"/>
      <c r="B283" s="15"/>
      <c r="C283" s="15"/>
      <c r="D283" s="15"/>
    </row>
    <row r="284" spans="1:4" ht="15.6">
      <c r="A284" s="15"/>
      <c r="B284" s="15"/>
      <c r="C284" s="15"/>
      <c r="D284" s="15"/>
    </row>
    <row r="285" spans="1:4" ht="15.6">
      <c r="A285" s="15"/>
      <c r="B285" s="15"/>
      <c r="C285" s="15"/>
      <c r="D285" s="15"/>
    </row>
    <row r="286" spans="1:4" ht="15.6">
      <c r="A286" s="15"/>
      <c r="B286" s="15"/>
      <c r="C286" s="15"/>
      <c r="D286" s="15"/>
    </row>
    <row r="287" spans="1:4" ht="15.6">
      <c r="A287" s="15"/>
      <c r="B287" s="15"/>
      <c r="C287" s="15"/>
      <c r="D287" s="15"/>
    </row>
    <row r="288" spans="1:4" ht="15.6">
      <c r="A288" s="15"/>
      <c r="B288" s="15"/>
      <c r="C288" s="15"/>
      <c r="D288" s="15"/>
    </row>
    <row r="289" spans="1:4" ht="15.6">
      <c r="A289" s="15"/>
      <c r="B289" s="15"/>
      <c r="C289" s="15"/>
      <c r="D289" s="15"/>
    </row>
    <row r="290" spans="1:4" ht="15.6">
      <c r="A290" s="15"/>
      <c r="B290" s="15"/>
      <c r="C290" s="15"/>
      <c r="D290" s="15"/>
    </row>
    <row r="291" spans="1:4" ht="15.6">
      <c r="A291" s="15"/>
      <c r="B291" s="15"/>
      <c r="C291" s="15"/>
      <c r="D291" s="15"/>
    </row>
    <row r="292" spans="1:4" ht="15.6">
      <c r="A292" s="15"/>
      <c r="B292" s="15"/>
      <c r="C292" s="15"/>
      <c r="D292" s="15"/>
    </row>
    <row r="293" spans="1:4" ht="15.6">
      <c r="A293" s="15"/>
      <c r="B293" s="15"/>
      <c r="C293" s="15"/>
      <c r="D293" s="15"/>
    </row>
    <row r="294" spans="1:4" ht="15.6">
      <c r="A294" s="15"/>
      <c r="B294" s="15"/>
      <c r="C294" s="15"/>
      <c r="D294" s="15"/>
    </row>
    <row r="295" spans="1:4" ht="15.6">
      <c r="A295" s="15"/>
      <c r="B295" s="15"/>
      <c r="C295" s="15"/>
      <c r="D295" s="15"/>
    </row>
    <row r="296" spans="1:4" ht="15.6">
      <c r="A296" s="15"/>
      <c r="B296" s="15"/>
      <c r="C296" s="15"/>
      <c r="D296" s="15"/>
    </row>
    <row r="297" spans="1:4" ht="15.6">
      <c r="A297" s="15"/>
      <c r="B297" s="15"/>
      <c r="C297" s="15"/>
      <c r="D297" s="15"/>
    </row>
    <row r="298" spans="1:4" ht="15.6">
      <c r="A298" s="15"/>
      <c r="B298" s="15"/>
      <c r="C298" s="15"/>
      <c r="D298" s="15"/>
    </row>
    <row r="299" spans="1:4" ht="15.6">
      <c r="A299" s="15"/>
      <c r="B299" s="15"/>
      <c r="C299" s="15"/>
      <c r="D299" s="15"/>
    </row>
    <row r="300" spans="1:4" ht="15.6">
      <c r="A300" s="15"/>
      <c r="B300" s="15"/>
      <c r="C300" s="15"/>
      <c r="D300" s="15"/>
    </row>
    <row r="301" spans="1:4" ht="15.6">
      <c r="A301" s="15"/>
      <c r="B301" s="15"/>
      <c r="C301" s="15"/>
      <c r="D301" s="15"/>
    </row>
    <row r="302" spans="1:4" ht="15.6">
      <c r="A302" s="15"/>
      <c r="B302" s="15"/>
      <c r="C302" s="15"/>
      <c r="D302" s="15"/>
    </row>
    <row r="303" spans="1:4" ht="15.6">
      <c r="A303" s="15"/>
      <c r="B303" s="15"/>
      <c r="C303" s="15"/>
      <c r="D303" s="15"/>
    </row>
    <row r="304" spans="1:4" ht="15.6">
      <c r="A304" s="15"/>
      <c r="B304" s="15"/>
      <c r="C304" s="15"/>
      <c r="D304" s="15"/>
    </row>
    <row r="305" spans="1:4" ht="15.6">
      <c r="A305" s="15"/>
      <c r="B305" s="15"/>
      <c r="C305" s="15"/>
      <c r="D305" s="15"/>
    </row>
    <row r="306" spans="1:4" ht="15.6">
      <c r="A306" s="15"/>
      <c r="B306" s="15"/>
      <c r="C306" s="15"/>
      <c r="D306" s="15"/>
    </row>
    <row r="307" spans="1:4" ht="15.6">
      <c r="A307" s="15"/>
      <c r="B307" s="15"/>
      <c r="C307" s="15"/>
      <c r="D307" s="15"/>
    </row>
    <row r="308" spans="1:4" ht="15.6">
      <c r="A308" s="15"/>
      <c r="B308" s="15"/>
      <c r="C308" s="15"/>
      <c r="D308" s="15"/>
    </row>
    <row r="309" spans="1:4" ht="15.6">
      <c r="A309" s="15"/>
      <c r="B309" s="15"/>
      <c r="C309" s="15"/>
      <c r="D309" s="15"/>
    </row>
    <row r="310" spans="1:4" ht="15.6">
      <c r="A310" s="15"/>
      <c r="B310" s="15"/>
      <c r="C310" s="15"/>
      <c r="D310" s="15"/>
    </row>
    <row r="311" spans="1:4" ht="15.6">
      <c r="A311" s="15"/>
      <c r="B311" s="15"/>
      <c r="C311" s="15"/>
      <c r="D311" s="15"/>
    </row>
    <row r="312" spans="1:4" ht="15.6">
      <c r="A312" s="15"/>
      <c r="B312" s="15"/>
      <c r="C312" s="15"/>
      <c r="D312" s="15"/>
    </row>
    <row r="313" spans="1:4" ht="15.6">
      <c r="A313" s="15"/>
      <c r="B313" s="15"/>
      <c r="C313" s="15"/>
      <c r="D313" s="15"/>
    </row>
    <row r="314" spans="1:4" ht="15.6">
      <c r="A314" s="15"/>
      <c r="B314" s="15"/>
      <c r="C314" s="15"/>
      <c r="D314" s="15"/>
    </row>
    <row r="315" spans="1:4" ht="15.6">
      <c r="A315" s="15"/>
      <c r="B315" s="15"/>
      <c r="C315" s="15"/>
      <c r="D315" s="15"/>
    </row>
    <row r="316" spans="1:4" ht="15.6">
      <c r="A316" s="15"/>
      <c r="B316" s="15"/>
      <c r="C316" s="15"/>
      <c r="D316" s="15"/>
    </row>
    <row r="317" spans="1:4" ht="15.6">
      <c r="A317" s="15"/>
      <c r="B317" s="15"/>
      <c r="C317" s="15"/>
      <c r="D317" s="15"/>
    </row>
    <row r="318" spans="1:4" ht="15.6">
      <c r="A318" s="15"/>
      <c r="B318" s="15"/>
      <c r="C318" s="15"/>
      <c r="D318" s="15"/>
    </row>
    <row r="319" spans="1:4" ht="15.6">
      <c r="A319" s="15"/>
      <c r="B319" s="15"/>
      <c r="C319" s="15"/>
      <c r="D319" s="15"/>
    </row>
    <row r="320" spans="1:4" ht="15.6">
      <c r="A320" s="15"/>
      <c r="B320" s="15"/>
      <c r="C320" s="15"/>
      <c r="D320" s="15"/>
    </row>
    <row r="321" spans="1:4" ht="15.6">
      <c r="A321" s="15"/>
      <c r="B321" s="15"/>
      <c r="C321" s="15"/>
      <c r="D321" s="15"/>
    </row>
    <row r="322" spans="1:4" ht="15.6">
      <c r="A322" s="15"/>
      <c r="B322" s="15"/>
      <c r="C322" s="15"/>
      <c r="D322" s="15"/>
    </row>
    <row r="323" spans="1:4" ht="15.6">
      <c r="A323" s="15"/>
      <c r="B323" s="15"/>
      <c r="C323" s="15"/>
      <c r="D323" s="15"/>
    </row>
    <row r="324" spans="1:4" ht="15.6">
      <c r="A324" s="15"/>
      <c r="B324" s="15"/>
      <c r="C324" s="15"/>
      <c r="D324" s="15"/>
    </row>
    <row r="325" spans="1:4" ht="15.6">
      <c r="A325" s="15"/>
      <c r="B325" s="15"/>
      <c r="C325" s="15"/>
      <c r="D325" s="15"/>
    </row>
    <row r="326" spans="1:4" ht="15.6">
      <c r="A326" s="15"/>
      <c r="B326" s="15"/>
      <c r="C326" s="15"/>
      <c r="D326" s="15"/>
    </row>
    <row r="327" spans="1:4" ht="15.6">
      <c r="A327" s="15"/>
      <c r="B327" s="15"/>
      <c r="C327" s="15"/>
      <c r="D327" s="15"/>
    </row>
    <row r="328" spans="1:4" ht="15.6">
      <c r="A328" s="15"/>
      <c r="B328" s="15"/>
      <c r="C328" s="15"/>
      <c r="D328" s="15"/>
    </row>
    <row r="329" spans="1:4" ht="15.6">
      <c r="A329" s="15"/>
      <c r="B329" s="15"/>
      <c r="C329" s="15"/>
      <c r="D329" s="15"/>
    </row>
    <row r="330" spans="1:4" ht="15.6">
      <c r="A330" s="15"/>
      <c r="B330" s="15"/>
      <c r="C330" s="15"/>
      <c r="D330" s="15"/>
    </row>
    <row r="331" spans="1:4" ht="15.6">
      <c r="A331" s="15"/>
      <c r="B331" s="15"/>
      <c r="C331" s="15"/>
      <c r="D331" s="15"/>
    </row>
    <row r="332" spans="1:4" ht="15.6">
      <c r="A332" s="15"/>
      <c r="B332" s="15"/>
      <c r="C332" s="15"/>
      <c r="D332" s="15"/>
    </row>
    <row r="333" spans="1:4" ht="15.6">
      <c r="A333" s="15"/>
      <c r="B333" s="15"/>
      <c r="C333" s="15"/>
      <c r="D333" s="15"/>
    </row>
    <row r="334" spans="1:4" ht="15.6">
      <c r="A334" s="15"/>
      <c r="B334" s="15"/>
      <c r="C334" s="15"/>
      <c r="D334" s="15"/>
    </row>
    <row r="335" spans="1:4" ht="15.6">
      <c r="A335" s="15"/>
      <c r="B335" s="15"/>
      <c r="C335" s="15"/>
      <c r="D335" s="15"/>
    </row>
    <row r="336" spans="1:4" ht="15.6">
      <c r="A336" s="15"/>
      <c r="B336" s="15"/>
      <c r="C336" s="15"/>
      <c r="D336" s="15"/>
    </row>
    <row r="337" spans="1:4" ht="15.6">
      <c r="A337" s="15"/>
      <c r="B337" s="15"/>
      <c r="C337" s="15"/>
      <c r="D337" s="15"/>
    </row>
    <row r="338" spans="1:4" ht="15.6">
      <c r="A338" s="15"/>
      <c r="B338" s="15"/>
      <c r="C338" s="15"/>
      <c r="D338" s="15"/>
    </row>
    <row r="339" spans="1:4" ht="15.6">
      <c r="A339" s="15"/>
      <c r="B339" s="15"/>
      <c r="C339" s="15"/>
      <c r="D339" s="15"/>
    </row>
    <row r="340" spans="1:4" ht="15.6">
      <c r="A340" s="15"/>
      <c r="B340" s="15"/>
      <c r="C340" s="15"/>
      <c r="D340" s="15"/>
    </row>
    <row r="341" spans="1:4" ht="15.6">
      <c r="A341" s="15"/>
      <c r="B341" s="15"/>
      <c r="C341" s="15"/>
      <c r="D341" s="15"/>
    </row>
    <row r="342" spans="1:4" ht="15.6">
      <c r="A342" s="15"/>
      <c r="B342" s="15"/>
      <c r="C342" s="15"/>
      <c r="D342" s="15"/>
    </row>
    <row r="343" spans="1:4" ht="15.6">
      <c r="A343" s="15"/>
      <c r="B343" s="15"/>
      <c r="C343" s="15"/>
      <c r="D343" s="15"/>
    </row>
    <row r="344" spans="1:4" ht="15.6">
      <c r="A344" s="15"/>
      <c r="B344" s="15"/>
      <c r="C344" s="15"/>
      <c r="D344" s="15"/>
    </row>
    <row r="345" spans="1:4" ht="15.6">
      <c r="A345" s="15"/>
      <c r="B345" s="15"/>
      <c r="C345" s="15"/>
      <c r="D345" s="15"/>
    </row>
    <row r="346" spans="1:4" ht="15.6">
      <c r="A346" s="15"/>
      <c r="B346" s="15"/>
      <c r="C346" s="15"/>
      <c r="D346" s="15"/>
    </row>
    <row r="347" spans="1:4" ht="15.6">
      <c r="A347" s="15"/>
      <c r="B347" s="15"/>
      <c r="C347" s="15"/>
      <c r="D347" s="15"/>
    </row>
    <row r="348" spans="1:4" ht="15.6">
      <c r="A348" s="15"/>
      <c r="B348" s="15"/>
      <c r="C348" s="15"/>
      <c r="D348" s="15"/>
    </row>
    <row r="349" spans="1:4" ht="15.6">
      <c r="A349" s="15"/>
      <c r="B349" s="15"/>
      <c r="C349" s="15"/>
      <c r="D349" s="15"/>
    </row>
    <row r="350" spans="1:4" ht="15.6">
      <c r="A350" s="15"/>
      <c r="B350" s="15"/>
      <c r="C350" s="15"/>
      <c r="D350" s="15"/>
    </row>
    <row r="351" spans="1:4" ht="15.6">
      <c r="A351" s="15"/>
      <c r="B351" s="15"/>
      <c r="C351" s="15"/>
      <c r="D351" s="15"/>
    </row>
    <row r="352" spans="1:4" ht="15.6">
      <c r="A352" s="15"/>
      <c r="B352" s="15"/>
      <c r="C352" s="15"/>
      <c r="D352" s="15"/>
    </row>
    <row r="353" spans="1:4" ht="15.6">
      <c r="A353" s="15"/>
      <c r="B353" s="15"/>
      <c r="C353" s="15"/>
      <c r="D353" s="15"/>
    </row>
    <row r="354" spans="1:4" ht="15.6">
      <c r="A354" s="15"/>
      <c r="B354" s="15"/>
      <c r="C354" s="15"/>
      <c r="D354" s="15"/>
    </row>
    <row r="355" spans="1:4" ht="15.6">
      <c r="A355" s="15"/>
      <c r="B355" s="15"/>
      <c r="C355" s="15"/>
      <c r="D355" s="15"/>
    </row>
    <row r="356" spans="1:4" ht="15.6">
      <c r="A356" s="15"/>
      <c r="B356" s="15"/>
      <c r="C356" s="15"/>
      <c r="D356" s="15"/>
    </row>
    <row r="357" spans="1:4" ht="15.6">
      <c r="A357" s="15"/>
      <c r="B357" s="15"/>
      <c r="C357" s="15"/>
      <c r="D357" s="15"/>
    </row>
    <row r="358" spans="1:4" ht="15.6">
      <c r="A358" s="15"/>
      <c r="B358" s="15"/>
      <c r="C358" s="15"/>
      <c r="D358" s="15"/>
    </row>
    <row r="359" spans="1:4" ht="15.6">
      <c r="A359" s="15"/>
      <c r="B359" s="15"/>
      <c r="C359" s="15"/>
      <c r="D359" s="15"/>
    </row>
    <row r="360" spans="1:4" ht="15.6">
      <c r="A360" s="15"/>
      <c r="B360" s="15"/>
      <c r="C360" s="15"/>
      <c r="D360" s="15"/>
    </row>
    <row r="361" spans="1:4" ht="15.6">
      <c r="A361" s="15"/>
      <c r="B361" s="15"/>
      <c r="C361" s="15"/>
      <c r="D361" s="15"/>
    </row>
    <row r="362" spans="1:4" ht="15.6">
      <c r="A362" s="15"/>
      <c r="B362" s="15"/>
      <c r="C362" s="15"/>
      <c r="D362" s="15"/>
    </row>
    <row r="363" spans="1:4" ht="15.6">
      <c r="A363" s="15"/>
      <c r="B363" s="15"/>
      <c r="C363" s="15"/>
      <c r="D363" s="15"/>
    </row>
    <row r="364" spans="1:4" ht="15.6">
      <c r="A364" s="15"/>
      <c r="B364" s="15"/>
      <c r="C364" s="15"/>
      <c r="D364" s="15"/>
    </row>
    <row r="365" spans="1:4" ht="15.6">
      <c r="A365" s="15"/>
      <c r="B365" s="15"/>
      <c r="C365" s="15"/>
      <c r="D365" s="15"/>
    </row>
    <row r="366" spans="1:4" ht="15.6">
      <c r="A366" s="15"/>
      <c r="B366" s="15"/>
      <c r="C366" s="15"/>
      <c r="D366" s="15"/>
    </row>
    <row r="367" spans="1:4" ht="15.6">
      <c r="A367" s="15"/>
      <c r="B367" s="15"/>
      <c r="C367" s="15"/>
      <c r="D367" s="15"/>
    </row>
    <row r="368" spans="1:4" ht="15.6">
      <c r="A368" s="15"/>
      <c r="B368" s="15"/>
      <c r="C368" s="15"/>
      <c r="D368" s="15"/>
    </row>
    <row r="369" spans="1:4" ht="15.6">
      <c r="A369" s="15"/>
      <c r="B369" s="15"/>
      <c r="C369" s="15"/>
      <c r="D369" s="15"/>
    </row>
    <row r="370" spans="1:4" ht="15.6">
      <c r="A370" s="15"/>
      <c r="B370" s="15"/>
      <c r="C370" s="15"/>
      <c r="D370" s="15"/>
    </row>
    <row r="371" spans="1:4" ht="15.6">
      <c r="A371" s="15"/>
      <c r="B371" s="15"/>
      <c r="C371" s="15"/>
      <c r="D371" s="15"/>
    </row>
    <row r="372" spans="1:4" ht="15.6">
      <c r="A372" s="15"/>
      <c r="B372" s="15"/>
      <c r="C372" s="15"/>
      <c r="D372" s="15"/>
    </row>
    <row r="373" spans="1:4" ht="15.6">
      <c r="A373" s="15"/>
      <c r="B373" s="15"/>
      <c r="C373" s="15"/>
      <c r="D373" s="15"/>
    </row>
    <row r="374" spans="1:4" ht="15.6">
      <c r="A374" s="15"/>
      <c r="B374" s="15"/>
      <c r="C374" s="15"/>
      <c r="D374" s="15"/>
    </row>
    <row r="375" spans="1:4" ht="15.6">
      <c r="A375" s="15"/>
      <c r="B375" s="15"/>
      <c r="C375" s="15"/>
      <c r="D375" s="15"/>
    </row>
    <row r="376" spans="1:4" ht="15.6">
      <c r="A376" s="15"/>
      <c r="B376" s="15"/>
      <c r="C376" s="15"/>
      <c r="D376" s="15"/>
    </row>
    <row r="377" spans="1:4" ht="15.6">
      <c r="A377" s="15"/>
      <c r="B377" s="15"/>
      <c r="C377" s="15"/>
      <c r="D377" s="15"/>
    </row>
    <row r="378" spans="1:4" ht="15.6">
      <c r="A378" s="15"/>
      <c r="B378" s="15"/>
      <c r="C378" s="15"/>
      <c r="D378" s="15"/>
    </row>
    <row r="379" spans="1:4" ht="15.6">
      <c r="A379" s="15"/>
      <c r="B379" s="15"/>
      <c r="C379" s="15"/>
      <c r="D379" s="15"/>
    </row>
    <row r="380" spans="1:4" ht="15.6">
      <c r="A380" s="15"/>
      <c r="B380" s="15"/>
      <c r="C380" s="15"/>
      <c r="D380" s="15"/>
    </row>
    <row r="381" spans="1:4" ht="15.6">
      <c r="A381" s="15"/>
      <c r="B381" s="15"/>
      <c r="C381" s="15"/>
      <c r="D381" s="15"/>
    </row>
    <row r="382" spans="1:4" ht="15.6">
      <c r="A382" s="15"/>
      <c r="B382" s="15"/>
      <c r="C382" s="15"/>
      <c r="D382" s="15"/>
    </row>
    <row r="383" spans="1:4" ht="15.6">
      <c r="A383" s="15"/>
      <c r="B383" s="15"/>
      <c r="C383" s="15"/>
      <c r="D383" s="15"/>
    </row>
    <row r="384" spans="1:4" ht="15.6">
      <c r="A384" s="15"/>
      <c r="B384" s="15"/>
      <c r="C384" s="15"/>
      <c r="D384" s="15"/>
    </row>
    <row r="385" spans="1:4" ht="15.6">
      <c r="A385" s="15"/>
      <c r="B385" s="15"/>
      <c r="C385" s="15"/>
      <c r="D385" s="15"/>
    </row>
    <row r="386" spans="1:4" ht="15.6">
      <c r="A386" s="15"/>
      <c r="B386" s="15"/>
      <c r="C386" s="15"/>
      <c r="D386" s="15"/>
    </row>
    <row r="387" spans="1:4" ht="15.6">
      <c r="A387" s="15"/>
      <c r="B387" s="15"/>
      <c r="C387" s="15"/>
      <c r="D387" s="15"/>
    </row>
    <row r="388" spans="1:4" ht="15.6">
      <c r="A388" s="15"/>
      <c r="B388" s="15"/>
      <c r="C388" s="15"/>
      <c r="D388" s="15"/>
    </row>
    <row r="389" spans="1:4" ht="15.6">
      <c r="A389" s="15"/>
      <c r="B389" s="15"/>
      <c r="C389" s="15"/>
      <c r="D389" s="15"/>
    </row>
    <row r="390" spans="1:4" ht="15.6">
      <c r="A390" s="15"/>
      <c r="B390" s="15"/>
      <c r="C390" s="15"/>
      <c r="D390" s="15"/>
    </row>
    <row r="391" spans="1:4" ht="15.6">
      <c r="A391" s="15"/>
      <c r="B391" s="15"/>
      <c r="C391" s="15"/>
      <c r="D391" s="15"/>
    </row>
    <row r="392" spans="1:4" ht="15.6">
      <c r="A392" s="15"/>
      <c r="B392" s="15"/>
      <c r="C392" s="15"/>
      <c r="D392" s="15"/>
    </row>
    <row r="393" spans="1:4" ht="15.6">
      <c r="A393" s="15"/>
      <c r="B393" s="15"/>
      <c r="C393" s="15"/>
      <c r="D393" s="15"/>
    </row>
    <row r="394" spans="1:4" ht="15.6">
      <c r="A394" s="15"/>
      <c r="B394" s="15"/>
      <c r="C394" s="15"/>
      <c r="D394" s="15"/>
    </row>
    <row r="395" spans="1:4" ht="15.6">
      <c r="A395" s="15"/>
      <c r="B395" s="15"/>
      <c r="C395" s="15"/>
      <c r="D395" s="15"/>
    </row>
    <row r="396" spans="1:4" ht="15.6">
      <c r="A396" s="15"/>
      <c r="B396" s="15"/>
      <c r="C396" s="15"/>
      <c r="D396" s="15"/>
    </row>
    <row r="397" spans="1:4" ht="15.6">
      <c r="A397" s="15"/>
      <c r="B397" s="15"/>
      <c r="C397" s="15"/>
      <c r="D397" s="15"/>
    </row>
    <row r="398" spans="1:4" ht="15.6">
      <c r="A398" s="15"/>
      <c r="B398" s="15"/>
      <c r="C398" s="15"/>
      <c r="D398" s="15"/>
    </row>
    <row r="399" spans="1:4" ht="15.6">
      <c r="A399" s="15"/>
      <c r="B399" s="15"/>
      <c r="C399" s="15"/>
      <c r="D399" s="15"/>
    </row>
    <row r="400" spans="1:4" ht="15.6">
      <c r="A400" s="15"/>
      <c r="B400" s="15"/>
      <c r="C400" s="15"/>
      <c r="D400" s="15"/>
    </row>
    <row r="401" spans="1:4" ht="15.6">
      <c r="A401" s="15"/>
      <c r="B401" s="15"/>
      <c r="C401" s="15"/>
      <c r="D401" s="15"/>
    </row>
    <row r="402" spans="1:4" ht="15.6">
      <c r="A402" s="15"/>
      <c r="B402" s="15"/>
      <c r="C402" s="15"/>
      <c r="D402" s="15"/>
    </row>
    <row r="403" spans="1:4" ht="15.6">
      <c r="A403" s="15"/>
      <c r="B403" s="15"/>
      <c r="C403" s="15"/>
      <c r="D403" s="15"/>
    </row>
    <row r="404" spans="1:4" ht="15.6">
      <c r="A404" s="15"/>
      <c r="B404" s="15"/>
      <c r="C404" s="15"/>
      <c r="D404" s="15"/>
    </row>
    <row r="405" spans="1:4" ht="15.6">
      <c r="A405" s="15"/>
      <c r="B405" s="15"/>
      <c r="C405" s="15"/>
      <c r="D405" s="15"/>
    </row>
    <row r="406" spans="1:4" ht="15.6">
      <c r="A406" s="15"/>
      <c r="B406" s="15"/>
      <c r="C406" s="15"/>
      <c r="D406" s="15"/>
    </row>
    <row r="407" spans="1:4" ht="15.6">
      <c r="A407" s="15"/>
      <c r="B407" s="15"/>
      <c r="C407" s="15"/>
      <c r="D407" s="15"/>
    </row>
    <row r="408" spans="1:4" ht="15.6">
      <c r="A408" s="15"/>
      <c r="B408" s="15"/>
      <c r="C408" s="15"/>
      <c r="D408" s="15"/>
    </row>
    <row r="409" spans="1:4" ht="15.6">
      <c r="A409" s="15"/>
      <c r="B409" s="15"/>
      <c r="C409" s="15"/>
      <c r="D409" s="15"/>
    </row>
    <row r="410" spans="1:4" ht="15.6">
      <c r="A410" s="15"/>
      <c r="B410" s="15"/>
      <c r="C410" s="15"/>
      <c r="D410" s="15"/>
    </row>
    <row r="411" spans="1:4" ht="15.6">
      <c r="A411" s="15"/>
      <c r="B411" s="15"/>
      <c r="C411" s="15"/>
      <c r="D411" s="15"/>
    </row>
    <row r="412" spans="1:4" ht="15.6">
      <c r="A412" s="15"/>
      <c r="B412" s="15"/>
      <c r="C412" s="15"/>
      <c r="D412" s="15"/>
    </row>
    <row r="413" spans="1:4" ht="15.6">
      <c r="A413" s="15"/>
      <c r="B413" s="15"/>
      <c r="C413" s="15"/>
      <c r="D413" s="15"/>
    </row>
    <row r="414" spans="1:4" ht="15.6">
      <c r="A414" s="15"/>
      <c r="B414" s="15"/>
      <c r="C414" s="15"/>
      <c r="D414" s="15"/>
    </row>
    <row r="415" spans="1:4" ht="15.6">
      <c r="A415" s="15"/>
      <c r="B415" s="15"/>
      <c r="C415" s="15"/>
      <c r="D415" s="15"/>
    </row>
    <row r="416" spans="1:4" ht="15.6">
      <c r="A416" s="15"/>
      <c r="B416" s="15"/>
      <c r="C416" s="15"/>
      <c r="D416" s="15"/>
    </row>
    <row r="417" spans="1:4" ht="15.6">
      <c r="A417" s="15"/>
      <c r="B417" s="15"/>
      <c r="C417" s="15"/>
      <c r="D417" s="15"/>
    </row>
    <row r="418" spans="1:4" ht="15.6">
      <c r="A418" s="15"/>
      <c r="B418" s="15"/>
      <c r="C418" s="15"/>
      <c r="D418" s="15"/>
    </row>
    <row r="419" spans="1:4" ht="15.6">
      <c r="A419" s="15"/>
      <c r="B419" s="15"/>
      <c r="C419" s="15"/>
      <c r="D419" s="15"/>
    </row>
    <row r="420" spans="1:4" ht="15.6">
      <c r="A420" s="15"/>
      <c r="B420" s="15"/>
      <c r="C420" s="15"/>
      <c r="D420" s="15"/>
    </row>
    <row r="421" spans="1:4" ht="15.6">
      <c r="A421" s="15"/>
      <c r="B421" s="15"/>
      <c r="C421" s="15"/>
      <c r="D421" s="15"/>
    </row>
    <row r="422" spans="1:4" ht="15.6">
      <c r="A422" s="15"/>
      <c r="B422" s="15"/>
      <c r="C422" s="15"/>
      <c r="D422" s="15"/>
    </row>
    <row r="423" spans="1:4" ht="15.6">
      <c r="A423" s="15"/>
      <c r="B423" s="15"/>
      <c r="C423" s="15"/>
      <c r="D423" s="15"/>
    </row>
    <row r="424" spans="1:4" ht="15.6">
      <c r="A424" s="15"/>
      <c r="B424" s="15"/>
      <c r="C424" s="15"/>
      <c r="D424" s="15"/>
    </row>
    <row r="425" spans="1:4" ht="15.6">
      <c r="A425" s="15"/>
      <c r="B425" s="15"/>
      <c r="C425" s="15"/>
      <c r="D425" s="15"/>
    </row>
    <row r="426" spans="1:4" ht="15.6">
      <c r="A426" s="15"/>
      <c r="B426" s="15"/>
      <c r="C426" s="15"/>
      <c r="D426" s="15"/>
    </row>
    <row r="427" spans="1:4" ht="15.6">
      <c r="A427" s="15"/>
      <c r="B427" s="15"/>
      <c r="C427" s="15"/>
      <c r="D427" s="15"/>
    </row>
    <row r="428" spans="1:4" ht="15.6">
      <c r="A428" s="15"/>
      <c r="B428" s="15"/>
      <c r="C428" s="15"/>
      <c r="D428" s="15"/>
    </row>
    <row r="429" spans="1:4" ht="15.6">
      <c r="A429" s="15"/>
      <c r="B429" s="15"/>
      <c r="C429" s="15"/>
      <c r="D429" s="15"/>
    </row>
    <row r="430" spans="1:4" ht="15.6">
      <c r="A430" s="15"/>
      <c r="B430" s="15"/>
      <c r="C430" s="15"/>
      <c r="D430" s="15"/>
    </row>
    <row r="431" spans="1:4" ht="15.6">
      <c r="A431" s="15"/>
      <c r="B431" s="15"/>
      <c r="C431" s="15"/>
      <c r="D431" s="15"/>
    </row>
    <row r="432" spans="1:4" ht="15.6">
      <c r="A432" s="15"/>
      <c r="B432" s="15"/>
      <c r="C432" s="15"/>
      <c r="D432" s="15"/>
    </row>
    <row r="433" spans="1:4" ht="15.6">
      <c r="A433" s="15"/>
      <c r="B433" s="15"/>
      <c r="C433" s="15"/>
      <c r="D433" s="15"/>
    </row>
    <row r="434" spans="1:4" ht="15.6">
      <c r="A434" s="15"/>
      <c r="B434" s="15"/>
      <c r="C434" s="15"/>
      <c r="D434" s="15"/>
    </row>
    <row r="435" spans="1:4" ht="15.6">
      <c r="A435" s="15"/>
      <c r="B435" s="15"/>
      <c r="C435" s="15"/>
      <c r="D435" s="15"/>
    </row>
    <row r="436" spans="1:4" ht="15.6">
      <c r="A436" s="15"/>
      <c r="B436" s="15"/>
      <c r="C436" s="15"/>
      <c r="D436" s="15"/>
    </row>
    <row r="437" spans="1:4" ht="15.6">
      <c r="A437" s="15"/>
      <c r="B437" s="15"/>
      <c r="C437" s="15"/>
      <c r="D437" s="15"/>
    </row>
    <row r="438" spans="1:4" ht="15.6">
      <c r="A438" s="15"/>
      <c r="B438" s="15"/>
      <c r="C438" s="15"/>
      <c r="D438" s="15"/>
    </row>
    <row r="439" spans="1:4" ht="15.6">
      <c r="A439" s="15"/>
      <c r="B439" s="15"/>
      <c r="C439" s="15"/>
      <c r="D439" s="15"/>
    </row>
    <row r="440" spans="1:4" ht="15.6">
      <c r="A440" s="15"/>
      <c r="B440" s="15"/>
      <c r="C440" s="15"/>
      <c r="D440" s="15"/>
    </row>
    <row r="441" spans="1:4" ht="15.6">
      <c r="A441" s="15"/>
      <c r="B441" s="15"/>
      <c r="C441" s="15"/>
      <c r="D441" s="15"/>
    </row>
    <row r="442" spans="1:4" ht="15.6">
      <c r="A442" s="15"/>
      <c r="B442" s="15"/>
      <c r="C442" s="15"/>
      <c r="D442" s="15"/>
    </row>
    <row r="443" spans="1:4" ht="15.6">
      <c r="A443" s="15"/>
      <c r="B443" s="15"/>
      <c r="C443" s="15"/>
      <c r="D443" s="15"/>
    </row>
    <row r="444" spans="1:4" ht="15.6">
      <c r="A444" s="15"/>
      <c r="B444" s="15"/>
      <c r="C444" s="15"/>
      <c r="D444" s="15"/>
    </row>
    <row r="445" spans="1:4" ht="15.6">
      <c r="A445" s="15"/>
      <c r="B445" s="15"/>
      <c r="C445" s="15"/>
      <c r="D445" s="15"/>
    </row>
    <row r="446" spans="1:4" ht="15.6">
      <c r="A446" s="15"/>
      <c r="B446" s="15"/>
      <c r="C446" s="15"/>
      <c r="D446" s="15"/>
    </row>
    <row r="447" spans="1:4" ht="15.6">
      <c r="A447" s="15"/>
      <c r="B447" s="15"/>
      <c r="C447" s="15"/>
      <c r="D447" s="15"/>
    </row>
    <row r="448" spans="1:4" ht="15.6">
      <c r="A448" s="15"/>
      <c r="B448" s="15"/>
      <c r="C448" s="15"/>
      <c r="D448" s="15"/>
    </row>
    <row r="449" spans="1:4" ht="15.6">
      <c r="A449" s="15"/>
      <c r="B449" s="15"/>
      <c r="C449" s="15"/>
      <c r="D449" s="15"/>
    </row>
    <row r="450" spans="1:4" ht="15.6">
      <c r="A450" s="15"/>
      <c r="B450" s="15"/>
      <c r="C450" s="15"/>
      <c r="D450" s="15"/>
    </row>
    <row r="451" spans="1:4" ht="15.6">
      <c r="A451" s="15"/>
      <c r="B451" s="15"/>
      <c r="C451" s="15"/>
      <c r="D451" s="15"/>
    </row>
    <row r="452" spans="1:4" ht="15.6">
      <c r="A452" s="15"/>
      <c r="B452" s="15"/>
      <c r="C452" s="15"/>
      <c r="D452" s="15"/>
    </row>
    <row r="453" spans="1:4" ht="15.6">
      <c r="A453" s="15"/>
      <c r="B453" s="15"/>
      <c r="C453" s="15"/>
      <c r="D453" s="15"/>
    </row>
    <row r="454" spans="1:4" ht="15.6">
      <c r="A454" s="15"/>
      <c r="B454" s="15"/>
      <c r="C454" s="15"/>
      <c r="D454" s="15"/>
    </row>
    <row r="455" spans="1:4" ht="15.6">
      <c r="A455" s="15"/>
      <c r="B455" s="15"/>
      <c r="C455" s="15"/>
      <c r="D455" s="15"/>
    </row>
    <row r="456" spans="1:4" ht="15.6">
      <c r="A456" s="15"/>
      <c r="B456" s="15"/>
      <c r="C456" s="15"/>
      <c r="D456" s="15"/>
    </row>
    <row r="457" spans="1:4" ht="15.6">
      <c r="A457" s="15"/>
      <c r="B457" s="15"/>
      <c r="C457" s="15"/>
      <c r="D457" s="15"/>
    </row>
    <row r="458" spans="1:4" ht="15.6">
      <c r="A458" s="15"/>
      <c r="B458" s="15"/>
      <c r="C458" s="15"/>
      <c r="D458" s="15"/>
    </row>
    <row r="459" spans="1:4" ht="15.6">
      <c r="A459" s="15"/>
      <c r="B459" s="15"/>
      <c r="C459" s="15"/>
      <c r="D459" s="15"/>
    </row>
    <row r="460" spans="1:4" ht="15.6">
      <c r="A460" s="15"/>
      <c r="B460" s="15"/>
      <c r="C460" s="15"/>
      <c r="D460" s="15"/>
    </row>
    <row r="461" spans="1:4" ht="15.6">
      <c r="A461" s="15"/>
      <c r="B461" s="15"/>
      <c r="C461" s="15"/>
      <c r="D461" s="15"/>
    </row>
    <row r="462" spans="1:4" ht="15.6">
      <c r="A462" s="15"/>
      <c r="B462" s="15"/>
      <c r="C462" s="15"/>
      <c r="D462" s="15"/>
    </row>
    <row r="463" spans="1:4" ht="15.6">
      <c r="A463" s="15"/>
      <c r="B463" s="15"/>
      <c r="C463" s="15"/>
      <c r="D463" s="15"/>
    </row>
    <row r="464" spans="1:4" ht="15.6">
      <c r="A464" s="15"/>
      <c r="B464" s="15"/>
      <c r="C464" s="15"/>
      <c r="D464" s="15"/>
    </row>
    <row r="465" spans="1:4" ht="15.6">
      <c r="A465" s="15"/>
      <c r="B465" s="15"/>
      <c r="C465" s="15"/>
      <c r="D465" s="15"/>
    </row>
    <row r="466" spans="1:4" ht="15.6">
      <c r="A466" s="15"/>
      <c r="B466" s="15"/>
      <c r="C466" s="15"/>
      <c r="D466" s="15"/>
    </row>
    <row r="467" spans="1:4" ht="15.6">
      <c r="A467" s="15"/>
      <c r="B467" s="15"/>
      <c r="C467" s="15"/>
      <c r="D467" s="15"/>
    </row>
    <row r="468" spans="1:4" ht="15.6">
      <c r="A468" s="15"/>
      <c r="B468" s="15"/>
      <c r="C468" s="15"/>
      <c r="D468" s="15"/>
    </row>
    <row r="469" spans="1:4" ht="15.6">
      <c r="A469" s="15"/>
      <c r="B469" s="15"/>
      <c r="C469" s="15"/>
      <c r="D469" s="15"/>
    </row>
    <row r="470" spans="1:4" ht="15.6">
      <c r="A470" s="15"/>
      <c r="B470" s="15"/>
      <c r="C470" s="15"/>
      <c r="D470" s="15"/>
    </row>
    <row r="471" spans="1:4" ht="15.6">
      <c r="A471" s="15"/>
      <c r="B471" s="15"/>
      <c r="C471" s="15"/>
      <c r="D471" s="15"/>
    </row>
    <row r="472" spans="1:4" ht="15.6">
      <c r="A472" s="15"/>
      <c r="B472" s="15"/>
      <c r="C472" s="15"/>
      <c r="D472" s="15"/>
    </row>
    <row r="473" spans="1:4" ht="15.6">
      <c r="A473" s="15"/>
      <c r="B473" s="15"/>
      <c r="C473" s="15"/>
      <c r="D473" s="15"/>
    </row>
    <row r="474" spans="1:4" ht="15.6">
      <c r="A474" s="15"/>
      <c r="B474" s="15"/>
      <c r="C474" s="15"/>
      <c r="D474" s="15"/>
    </row>
    <row r="475" spans="1:4" ht="15.6">
      <c r="A475" s="15"/>
      <c r="B475" s="15"/>
      <c r="C475" s="15"/>
      <c r="D475" s="15"/>
    </row>
    <row r="476" spans="1:4" ht="15.6">
      <c r="A476" s="15"/>
      <c r="B476" s="15"/>
      <c r="C476" s="15"/>
      <c r="D476" s="15"/>
    </row>
    <row r="477" spans="1:4" ht="15.6">
      <c r="A477" s="15"/>
      <c r="B477" s="15"/>
      <c r="C477" s="15"/>
      <c r="D477" s="15"/>
    </row>
    <row r="478" spans="1:4" ht="15.6">
      <c r="A478" s="15"/>
      <c r="B478" s="15"/>
      <c r="C478" s="15"/>
      <c r="D478" s="15"/>
    </row>
    <row r="479" spans="1:4" ht="15.6">
      <c r="A479" s="15"/>
      <c r="B479" s="15"/>
      <c r="C479" s="15"/>
      <c r="D479" s="15"/>
    </row>
    <row r="480" spans="1:4" ht="15.6">
      <c r="A480" s="15"/>
      <c r="B480" s="15"/>
      <c r="C480" s="15"/>
      <c r="D480" s="15"/>
    </row>
    <row r="481" spans="1:4" ht="15.6">
      <c r="A481" s="15"/>
      <c r="B481" s="15"/>
      <c r="C481" s="15"/>
      <c r="D481" s="15"/>
    </row>
    <row r="482" spans="1:4" ht="15.6">
      <c r="A482" s="15"/>
      <c r="B482" s="15"/>
      <c r="C482" s="15"/>
      <c r="D482" s="15"/>
    </row>
    <row r="483" spans="1:4" ht="15.6">
      <c r="A483" s="15"/>
      <c r="B483" s="15"/>
      <c r="C483" s="15"/>
      <c r="D483" s="15"/>
    </row>
    <row r="484" spans="1:4" ht="15.6">
      <c r="A484" s="15"/>
      <c r="B484" s="15"/>
      <c r="C484" s="15"/>
      <c r="D484" s="15"/>
    </row>
    <row r="485" spans="1:4" ht="15.6">
      <c r="A485" s="15"/>
      <c r="B485" s="15"/>
      <c r="C485" s="15"/>
      <c r="D485" s="15"/>
    </row>
    <row r="486" spans="1:4" ht="15.6">
      <c r="A486" s="15"/>
      <c r="B486" s="15"/>
      <c r="C486" s="15"/>
      <c r="D486" s="15"/>
    </row>
    <row r="487" spans="1:4" ht="15.6">
      <c r="A487" s="15"/>
      <c r="B487" s="15"/>
      <c r="C487" s="15"/>
      <c r="D487" s="15"/>
    </row>
    <row r="488" spans="1:4" ht="15.6">
      <c r="A488" s="15"/>
      <c r="B488" s="15"/>
      <c r="C488" s="15"/>
      <c r="D488" s="15"/>
    </row>
    <row r="489" spans="1:4" ht="15.6">
      <c r="A489" s="15"/>
      <c r="B489" s="15"/>
      <c r="C489" s="15"/>
      <c r="D489" s="15"/>
    </row>
    <row r="490" spans="1:4" ht="15.6">
      <c r="A490" s="15"/>
      <c r="B490" s="15"/>
      <c r="C490" s="15"/>
      <c r="D490" s="15"/>
    </row>
    <row r="491" spans="1:4" ht="15.6">
      <c r="A491" s="15"/>
      <c r="B491" s="15"/>
      <c r="C491" s="15"/>
      <c r="D491" s="15"/>
    </row>
    <row r="492" spans="1:4" ht="15.6">
      <c r="A492" s="15"/>
      <c r="B492" s="15"/>
      <c r="C492" s="15"/>
      <c r="D492" s="15"/>
    </row>
    <row r="493" spans="1:4" ht="15.6">
      <c r="A493" s="15"/>
      <c r="B493" s="15"/>
      <c r="C493" s="15"/>
      <c r="D493" s="15"/>
    </row>
    <row r="494" spans="1:4" ht="15.6">
      <c r="A494" s="15"/>
      <c r="B494" s="15"/>
      <c r="C494" s="15"/>
      <c r="D494" s="15"/>
    </row>
    <row r="495" spans="1:4" ht="15.6">
      <c r="A495" s="15"/>
      <c r="B495" s="15"/>
      <c r="C495" s="15"/>
      <c r="D495" s="15"/>
    </row>
    <row r="496" spans="1:4" ht="15.6">
      <c r="A496" s="15"/>
      <c r="B496" s="15"/>
      <c r="C496" s="15"/>
      <c r="D496" s="15"/>
    </row>
    <row r="497" spans="1:4" ht="15.6">
      <c r="A497" s="15"/>
      <c r="B497" s="15"/>
      <c r="C497" s="15"/>
      <c r="D497" s="15"/>
    </row>
    <row r="498" spans="1:4" ht="15.6">
      <c r="A498" s="15"/>
      <c r="B498" s="15"/>
      <c r="C498" s="15"/>
      <c r="D498" s="15"/>
    </row>
    <row r="499" spans="1:4" ht="15.6">
      <c r="A499" s="15"/>
      <c r="B499" s="15"/>
      <c r="C499" s="15"/>
      <c r="D499" s="15"/>
    </row>
    <row r="500" spans="1:4" ht="15.6">
      <c r="A500" s="15"/>
      <c r="B500" s="15"/>
      <c r="C500" s="15"/>
      <c r="D500" s="15"/>
    </row>
  </sheetData>
  <sheetProtection algorithmName="SHA-512" hashValue="7w6pKxoyyrjC5b9UuowMvzIev4ObwyEshPCiLb8t46yVaZj0jUJqmoPa2AtIaWJUYy95PwEO1vyJ6A3Xs+GQcg==" saltValue="jY0blLST8/F0VP7lQu9dRg==" spinCount="100000" sheet="1"/>
  <customSheetViews>
    <customSheetView guid="{F9AD76E4-BA12-48A8-B026-0F4EAD2A2C7C}" showPageBreaks="1" printArea="1" showRuler="0" topLeftCell="C1">
      <pane ySplit="7" topLeftCell="A132" activePane="bottomLeft" state="frozen"/>
      <selection pane="bottomLeft" activeCell="H42" sqref="H42"/>
      <pageMargins left="0.36" right="0.35" top="0.61" bottom="0.34" header="0.27" footer="0.18"/>
      <pageSetup orientation="portrait" r:id="rId1"/>
      <headerFooter alignWithMargins="0">
        <oddHeader>&amp;C&amp;"Arial,Bold"Milwaukee County Department of Health &amp; Human Services (DHHS)&amp;"Arial,Regular"
&amp;"Arial,Bold Italic"&amp;UEquipment Report</oddHeader>
        <oddFooter>&amp;LList of Equipment&amp;RPage &amp;P of &amp;N</oddFooter>
      </headerFooter>
    </customSheetView>
  </customSheetViews>
  <mergeCells count="4">
    <mergeCell ref="B2:D2"/>
    <mergeCell ref="B1:D1"/>
    <mergeCell ref="U1:V1"/>
    <mergeCell ref="A3:D3"/>
  </mergeCells>
  <phoneticPr fontId="0" type="noConversion"/>
  <pageMargins left="0.45" right="0.25" top="0.79" bottom="0.42" header="0.2" footer="0.3"/>
  <pageSetup scale="95" orientation="portrait" r:id="rId2"/>
  <headerFooter alignWithMargins="0">
    <oddHeader>&amp;C&amp;"Times New Roman,Bold"&amp;16Milwaukee County Department of Health and Human Services (DHHS)&amp;"Arial,Regular"&amp;10
&amp;"Arial,Bold"&amp;12 List of Equipments</oddHeader>
    <oddFooter>&amp;C&amp;A&amp;RRevised 1/20/22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T500"/>
  <sheetViews>
    <sheetView zoomScaleNormal="100" workbookViewId="0">
      <pane ySplit="7" topLeftCell="A8" activePane="bottomLeft" state="frozen"/>
      <selection activeCell="AA5" sqref="AA5"/>
      <selection pane="bottomLeft" activeCell="C11" sqref="C11"/>
    </sheetView>
  </sheetViews>
  <sheetFormatPr defaultColWidth="9.109375" defaultRowHeight="13.2"/>
  <cols>
    <col min="1" max="1" width="10.6640625" style="100" customWidth="1"/>
    <col min="2" max="2" width="11.109375" style="100" customWidth="1"/>
    <col min="3" max="3" width="53.33203125" style="100" customWidth="1"/>
    <col min="4" max="4" width="16.88671875" style="100" customWidth="1"/>
    <col min="5" max="5" width="28.5546875" style="100" customWidth="1"/>
    <col min="6" max="6" width="13.6640625" style="100" customWidth="1"/>
    <col min="7" max="9" width="9.109375" style="138"/>
    <col min="10" max="46" width="9.109375" style="139"/>
    <col min="47" max="16384" width="9.109375" style="100"/>
  </cols>
  <sheetData>
    <row r="1" spans="1:46" s="23" customFormat="1" ht="18" customHeight="1">
      <c r="A1" s="20"/>
      <c r="B1" s="20" t="s">
        <v>0</v>
      </c>
      <c r="C1" s="566" t="str">
        <f>IF(Exp!B2=0," ",Exp!B2)</f>
        <v xml:space="preserve"> </v>
      </c>
      <c r="D1" s="566"/>
      <c r="E1" s="566"/>
      <c r="F1" s="21"/>
      <c r="G1" s="101"/>
      <c r="H1" s="101"/>
      <c r="I1" s="101"/>
      <c r="J1" s="21"/>
      <c r="K1" s="21"/>
      <c r="L1" s="21"/>
      <c r="M1" s="21"/>
      <c r="N1" s="21"/>
      <c r="O1" s="21"/>
      <c r="P1" s="21"/>
      <c r="Q1" s="21"/>
      <c r="R1" s="21"/>
      <c r="S1" s="21"/>
      <c r="T1" s="21"/>
      <c r="U1" s="137"/>
      <c r="V1" s="567"/>
      <c r="W1" s="567"/>
      <c r="X1" s="32"/>
      <c r="Y1" s="32"/>
      <c r="Z1" s="32"/>
      <c r="AA1" s="32"/>
      <c r="AB1" s="32"/>
      <c r="AC1" s="32"/>
      <c r="AD1" s="32"/>
      <c r="AE1" s="32"/>
      <c r="AF1" s="32"/>
      <c r="AG1" s="32"/>
      <c r="AH1" s="32"/>
      <c r="AI1" s="32"/>
      <c r="AJ1" s="32"/>
      <c r="AK1" s="32"/>
      <c r="AL1" s="32"/>
      <c r="AM1" s="32"/>
      <c r="AN1" s="32"/>
      <c r="AO1" s="32"/>
      <c r="AP1" s="32"/>
      <c r="AQ1" s="32"/>
      <c r="AR1" s="32"/>
      <c r="AS1" s="32"/>
      <c r="AT1" s="32"/>
    </row>
    <row r="2" spans="1:46" ht="15.6">
      <c r="A2" s="20"/>
      <c r="B2" s="20" t="s">
        <v>5</v>
      </c>
      <c r="C2" s="566" t="str">
        <f>IF(Exp!B6=0," ",Exp!B6)</f>
        <v>Early Intervention - Birth to Three</v>
      </c>
      <c r="D2" s="566"/>
      <c r="E2" s="566"/>
    </row>
    <row r="4" spans="1:46" ht="13.8">
      <c r="A4" s="496">
        <f>Exp!I2</f>
        <v>2026</v>
      </c>
      <c r="B4" s="135"/>
      <c r="C4" s="135" t="s">
        <v>173</v>
      </c>
      <c r="D4" s="140" t="s">
        <v>223</v>
      </c>
      <c r="E4" s="141"/>
      <c r="F4" s="181">
        <f>SUM(F8:F500)</f>
        <v>0</v>
      </c>
    </row>
    <row r="5" spans="1:46">
      <c r="E5" s="198" t="s">
        <v>222</v>
      </c>
      <c r="F5" s="181">
        <f>'Exp-Details'!U56-F4</f>
        <v>0</v>
      </c>
    </row>
    <row r="6" spans="1:46" s="136" customFormat="1" ht="35.25" customHeight="1">
      <c r="A6" s="571" t="s">
        <v>171</v>
      </c>
      <c r="B6" s="572"/>
      <c r="C6" s="41" t="s">
        <v>165</v>
      </c>
      <c r="D6" s="41" t="s">
        <v>207</v>
      </c>
      <c r="E6" s="41" t="s">
        <v>217</v>
      </c>
      <c r="F6" s="142" t="s">
        <v>161</v>
      </c>
      <c r="G6" s="143"/>
      <c r="H6" s="143"/>
      <c r="I6" s="143"/>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row>
    <row r="7" spans="1:46" s="147" customFormat="1">
      <c r="A7" s="41" t="s">
        <v>166</v>
      </c>
      <c r="B7" s="41" t="s">
        <v>167</v>
      </c>
      <c r="C7" s="41"/>
      <c r="D7" s="41"/>
      <c r="E7" s="41"/>
      <c r="F7" s="142"/>
      <c r="G7" s="145"/>
      <c r="H7" s="145"/>
      <c r="I7" s="145"/>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row>
    <row r="8" spans="1:46" ht="15.6">
      <c r="A8" s="15"/>
      <c r="B8" s="15"/>
      <c r="C8" s="4"/>
      <c r="D8" s="4"/>
      <c r="E8" s="4"/>
      <c r="F8" s="3">
        <v>0</v>
      </c>
    </row>
    <row r="9" spans="1:46" ht="15.6">
      <c r="A9" s="15"/>
      <c r="B9" s="15"/>
      <c r="C9" s="4"/>
      <c r="D9" s="4"/>
      <c r="E9" s="4"/>
      <c r="F9" s="3"/>
    </row>
    <row r="10" spans="1:46" ht="15.6">
      <c r="A10" s="15"/>
      <c r="B10" s="15"/>
      <c r="C10" s="4"/>
      <c r="D10" s="4"/>
      <c r="E10" s="4"/>
      <c r="F10" s="3"/>
    </row>
    <row r="11" spans="1:46" ht="15.6">
      <c r="A11" s="15"/>
      <c r="B11" s="15"/>
      <c r="C11" s="4"/>
      <c r="D11" s="4"/>
      <c r="E11" s="4"/>
      <c r="F11" s="3"/>
    </row>
    <row r="12" spans="1:46" ht="15.6">
      <c r="A12" s="15"/>
      <c r="B12" s="15"/>
      <c r="C12" s="4"/>
      <c r="D12" s="4"/>
      <c r="E12" s="4"/>
      <c r="F12" s="3"/>
    </row>
    <row r="13" spans="1:46" ht="15.6">
      <c r="A13" s="15"/>
      <c r="B13" s="15"/>
      <c r="C13" s="4"/>
      <c r="D13" s="4"/>
      <c r="E13" s="4"/>
      <c r="F13" s="3"/>
    </row>
    <row r="14" spans="1:46" ht="15.6">
      <c r="A14" s="15"/>
      <c r="B14" s="15"/>
      <c r="C14" s="4"/>
      <c r="D14" s="4"/>
      <c r="E14" s="4"/>
      <c r="F14" s="3"/>
    </row>
    <row r="15" spans="1:46" ht="15.6">
      <c r="A15" s="15"/>
      <c r="B15" s="15"/>
      <c r="C15" s="4"/>
      <c r="D15" s="4"/>
      <c r="E15" s="4"/>
      <c r="F15" s="3"/>
    </row>
    <row r="16" spans="1:46" ht="15.6">
      <c r="A16" s="15"/>
      <c r="B16" s="15"/>
      <c r="C16" s="4"/>
      <c r="D16" s="4"/>
      <c r="E16" s="4"/>
      <c r="F16" s="3"/>
    </row>
    <row r="17" spans="1:6" ht="15.6">
      <c r="A17" s="15"/>
      <c r="B17" s="15"/>
      <c r="C17" s="4"/>
      <c r="D17" s="4"/>
      <c r="E17" s="4"/>
      <c r="F17" s="3"/>
    </row>
    <row r="18" spans="1:6" ht="15.6">
      <c r="A18" s="15"/>
      <c r="B18" s="15"/>
      <c r="C18" s="4"/>
      <c r="D18" s="4"/>
      <c r="E18" s="4"/>
      <c r="F18" s="3"/>
    </row>
    <row r="19" spans="1:6" ht="15.6">
      <c r="A19" s="15"/>
      <c r="B19" s="15"/>
      <c r="C19" s="4"/>
      <c r="D19" s="4"/>
      <c r="E19" s="4"/>
      <c r="F19" s="3"/>
    </row>
    <row r="20" spans="1:6" ht="15.6">
      <c r="A20" s="15"/>
      <c r="B20" s="15"/>
      <c r="C20" s="4"/>
      <c r="D20" s="4"/>
      <c r="E20" s="4"/>
      <c r="F20" s="3"/>
    </row>
    <row r="21" spans="1:6" ht="15.6">
      <c r="A21" s="15"/>
      <c r="B21" s="15"/>
      <c r="C21" s="4"/>
      <c r="D21" s="4"/>
      <c r="E21" s="4"/>
      <c r="F21" s="3"/>
    </row>
    <row r="22" spans="1:6" ht="15.6">
      <c r="A22" s="15"/>
      <c r="B22" s="15"/>
      <c r="C22" s="4"/>
      <c r="D22" s="4"/>
      <c r="E22" s="4"/>
      <c r="F22" s="3"/>
    </row>
    <row r="23" spans="1:6" ht="15.6">
      <c r="A23" s="15"/>
      <c r="B23" s="15"/>
      <c r="C23" s="4"/>
      <c r="D23" s="4"/>
      <c r="E23" s="4"/>
      <c r="F23" s="3"/>
    </row>
    <row r="24" spans="1:6" ht="15.6">
      <c r="A24" s="15"/>
      <c r="B24" s="15"/>
      <c r="C24" s="4"/>
      <c r="D24" s="4"/>
      <c r="E24" s="4"/>
      <c r="F24" s="3"/>
    </row>
    <row r="25" spans="1:6" ht="15.6">
      <c r="A25" s="15"/>
      <c r="B25" s="15"/>
      <c r="C25" s="4"/>
      <c r="D25" s="4"/>
      <c r="E25" s="4"/>
      <c r="F25" s="3"/>
    </row>
    <row r="26" spans="1:6" ht="15.6">
      <c r="A26" s="15"/>
      <c r="B26" s="15"/>
      <c r="C26" s="4"/>
      <c r="D26" s="4"/>
      <c r="E26" s="4"/>
      <c r="F26" s="3"/>
    </row>
    <row r="27" spans="1:6" ht="15.6">
      <c r="A27" s="15"/>
      <c r="B27" s="15"/>
      <c r="C27" s="4"/>
      <c r="D27" s="4"/>
      <c r="E27" s="4"/>
      <c r="F27" s="3"/>
    </row>
    <row r="28" spans="1:6" ht="15.6">
      <c r="A28" s="15"/>
      <c r="B28" s="15"/>
      <c r="C28" s="4"/>
      <c r="D28" s="4"/>
      <c r="E28" s="4"/>
      <c r="F28" s="3"/>
    </row>
    <row r="29" spans="1:6" ht="15.6">
      <c r="A29" s="15"/>
      <c r="B29" s="15"/>
      <c r="C29" s="4"/>
      <c r="D29" s="4"/>
      <c r="E29" s="4"/>
      <c r="F29" s="3"/>
    </row>
    <row r="30" spans="1:6" ht="15.6">
      <c r="A30" s="15"/>
      <c r="B30" s="15"/>
      <c r="C30" s="4"/>
      <c r="D30" s="4"/>
      <c r="E30" s="4"/>
      <c r="F30" s="3"/>
    </row>
    <row r="31" spans="1:6" ht="15.6">
      <c r="A31" s="15"/>
      <c r="B31" s="15"/>
      <c r="C31" s="4"/>
      <c r="D31" s="4"/>
      <c r="E31" s="4"/>
      <c r="F31" s="3"/>
    </row>
    <row r="32" spans="1:6" ht="15.6">
      <c r="A32" s="15"/>
      <c r="B32" s="15"/>
      <c r="C32" s="4"/>
      <c r="D32" s="4"/>
      <c r="E32" s="4"/>
      <c r="F32" s="3"/>
    </row>
    <row r="33" spans="1:8" ht="15.6">
      <c r="A33" s="15"/>
      <c r="B33" s="15"/>
      <c r="C33" s="4"/>
      <c r="D33" s="4"/>
      <c r="E33" s="4"/>
      <c r="F33" s="3"/>
    </row>
    <row r="34" spans="1:8" ht="15.6">
      <c r="A34" s="15"/>
      <c r="B34" s="15"/>
      <c r="C34" s="4"/>
      <c r="D34" s="4"/>
      <c r="E34" s="4"/>
      <c r="F34" s="3"/>
    </row>
    <row r="35" spans="1:8" ht="15.6">
      <c r="A35" s="15"/>
      <c r="B35" s="15"/>
      <c r="C35" s="4"/>
      <c r="D35" s="4"/>
      <c r="E35" s="4"/>
      <c r="F35" s="3"/>
    </row>
    <row r="36" spans="1:8" ht="15.6">
      <c r="A36" s="15"/>
      <c r="B36" s="15"/>
      <c r="C36" s="4"/>
      <c r="D36" s="4"/>
      <c r="E36" s="4"/>
      <c r="F36" s="3"/>
    </row>
    <row r="37" spans="1:8" ht="15.6">
      <c r="A37" s="15"/>
      <c r="B37" s="15"/>
      <c r="C37" s="4"/>
      <c r="D37" s="4"/>
      <c r="E37" s="4"/>
      <c r="F37" s="3"/>
    </row>
    <row r="38" spans="1:8" ht="15.6">
      <c r="A38" s="15"/>
      <c r="B38" s="15"/>
      <c r="C38" s="4"/>
      <c r="D38" s="4"/>
      <c r="E38" s="4"/>
      <c r="F38" s="3"/>
    </row>
    <row r="39" spans="1:8" ht="15.6">
      <c r="A39" s="15"/>
      <c r="B39" s="15"/>
      <c r="C39" s="4"/>
      <c r="D39" s="4"/>
      <c r="E39" s="4"/>
      <c r="F39" s="3"/>
      <c r="G39" s="148"/>
      <c r="H39" s="148"/>
    </row>
    <row r="40" spans="1:8" ht="15.6">
      <c r="A40" s="15"/>
      <c r="B40" s="15"/>
      <c r="C40" s="4"/>
      <c r="D40" s="4"/>
      <c r="E40" s="4"/>
      <c r="F40" s="3"/>
      <c r="G40" s="148"/>
      <c r="H40" s="148"/>
    </row>
    <row r="41" spans="1:8" ht="15.6">
      <c r="A41" s="15"/>
      <c r="B41" s="15"/>
      <c r="C41" s="4"/>
      <c r="D41" s="4"/>
      <c r="E41" s="4"/>
      <c r="F41" s="3"/>
      <c r="G41" s="148"/>
      <c r="H41" s="148"/>
    </row>
    <row r="42" spans="1:8" ht="15.6">
      <c r="A42" s="15"/>
      <c r="B42" s="15"/>
      <c r="C42" s="4"/>
      <c r="D42" s="4"/>
      <c r="E42" s="4"/>
      <c r="F42" s="3"/>
      <c r="G42" s="148"/>
      <c r="H42" s="148"/>
    </row>
    <row r="43" spans="1:8" ht="15.6">
      <c r="A43" s="15"/>
      <c r="B43" s="15"/>
      <c r="C43" s="4"/>
      <c r="D43" s="4"/>
      <c r="E43" s="4"/>
      <c r="F43" s="3"/>
      <c r="G43" s="148"/>
      <c r="H43" s="148"/>
    </row>
    <row r="44" spans="1:8" ht="15.6">
      <c r="A44" s="15"/>
      <c r="B44" s="15"/>
      <c r="C44" s="4"/>
      <c r="D44" s="4"/>
      <c r="E44" s="4"/>
      <c r="F44" s="12"/>
      <c r="G44" s="148"/>
      <c r="H44" s="148"/>
    </row>
    <row r="45" spans="1:8" ht="15.6">
      <c r="A45" s="15"/>
      <c r="B45" s="15"/>
      <c r="C45" s="4"/>
      <c r="D45" s="4"/>
      <c r="E45" s="4"/>
      <c r="F45" s="12"/>
      <c r="G45" s="148"/>
      <c r="H45" s="148"/>
    </row>
    <row r="46" spans="1:8" ht="15.6">
      <c r="A46" s="15"/>
      <c r="B46" s="15"/>
      <c r="C46" s="4"/>
      <c r="D46" s="4"/>
      <c r="E46" s="4"/>
      <c r="F46" s="12"/>
      <c r="G46" s="148"/>
      <c r="H46" s="148"/>
    </row>
    <row r="47" spans="1:8" ht="15.6">
      <c r="A47" s="15"/>
      <c r="B47" s="15"/>
      <c r="C47" s="4"/>
      <c r="D47" s="4"/>
      <c r="E47" s="4"/>
      <c r="F47" s="12"/>
      <c r="G47" s="148"/>
      <c r="H47" s="148"/>
    </row>
    <row r="48" spans="1:8" ht="15.6">
      <c r="A48" s="15"/>
      <c r="B48" s="15"/>
      <c r="C48" s="4"/>
      <c r="D48" s="4"/>
      <c r="E48" s="4"/>
      <c r="F48" s="12"/>
      <c r="G48" s="148"/>
      <c r="H48" s="148"/>
    </row>
    <row r="49" spans="1:8" ht="15.6">
      <c r="A49" s="15"/>
      <c r="B49" s="15"/>
      <c r="C49" s="4"/>
      <c r="D49" s="4"/>
      <c r="E49" s="4"/>
      <c r="F49" s="12"/>
      <c r="G49" s="148"/>
      <c r="H49" s="148"/>
    </row>
    <row r="50" spans="1:8" ht="15.6">
      <c r="A50" s="15"/>
      <c r="B50" s="15"/>
      <c r="C50" s="4"/>
      <c r="D50" s="4"/>
      <c r="E50" s="4"/>
      <c r="F50" s="12"/>
      <c r="G50" s="148"/>
      <c r="H50" s="148"/>
    </row>
    <row r="51" spans="1:8" ht="15.6">
      <c r="A51" s="15"/>
      <c r="B51" s="15"/>
      <c r="C51" s="4"/>
      <c r="D51" s="4"/>
      <c r="E51" s="4"/>
      <c r="F51" s="12"/>
      <c r="G51" s="148"/>
      <c r="H51" s="148"/>
    </row>
    <row r="52" spans="1:8" ht="15.6">
      <c r="A52" s="15"/>
      <c r="B52" s="15"/>
      <c r="C52" s="4"/>
      <c r="D52" s="4"/>
      <c r="E52" s="4"/>
      <c r="F52" s="12"/>
      <c r="G52" s="148"/>
      <c r="H52" s="148"/>
    </row>
    <row r="53" spans="1:8" ht="15.6">
      <c r="A53" s="15"/>
      <c r="B53" s="15"/>
      <c r="C53" s="4"/>
      <c r="D53" s="4"/>
      <c r="E53" s="4"/>
      <c r="F53" s="12"/>
      <c r="G53" s="148"/>
      <c r="H53" s="148"/>
    </row>
    <row r="54" spans="1:8" ht="15.6">
      <c r="A54" s="15"/>
      <c r="B54" s="15"/>
      <c r="C54" s="4"/>
      <c r="D54" s="4"/>
      <c r="E54" s="4"/>
      <c r="F54" s="12"/>
      <c r="G54" s="148"/>
      <c r="H54" s="148"/>
    </row>
    <row r="55" spans="1:8" ht="15.6">
      <c r="A55" s="15"/>
      <c r="B55" s="15"/>
      <c r="C55" s="4"/>
      <c r="D55" s="4"/>
      <c r="E55" s="4"/>
      <c r="F55" s="12"/>
      <c r="G55" s="148"/>
      <c r="H55" s="148"/>
    </row>
    <row r="56" spans="1:8" ht="15.6">
      <c r="A56" s="15"/>
      <c r="B56" s="15"/>
      <c r="C56" s="4"/>
      <c r="D56" s="4"/>
      <c r="E56" s="4"/>
      <c r="F56" s="12"/>
      <c r="G56" s="148"/>
      <c r="H56" s="148"/>
    </row>
    <row r="57" spans="1:8" ht="15.6">
      <c r="A57" s="15"/>
      <c r="B57" s="15"/>
      <c r="C57" s="4"/>
      <c r="D57" s="4"/>
      <c r="E57" s="4"/>
      <c r="F57" s="12"/>
      <c r="G57" s="148"/>
      <c r="H57" s="148"/>
    </row>
    <row r="58" spans="1:8" ht="15.6">
      <c r="A58" s="15"/>
      <c r="B58" s="15"/>
      <c r="C58" s="4"/>
      <c r="D58" s="4"/>
      <c r="E58" s="4"/>
      <c r="F58" s="12"/>
    </row>
    <row r="59" spans="1:8" ht="15.6">
      <c r="A59" s="15"/>
      <c r="B59" s="15"/>
      <c r="C59" s="4"/>
      <c r="D59" s="4"/>
      <c r="E59" s="4"/>
      <c r="F59" s="12"/>
    </row>
    <row r="60" spans="1:8" ht="15.6">
      <c r="A60" s="15"/>
      <c r="B60" s="15"/>
      <c r="C60" s="4"/>
      <c r="D60" s="4"/>
      <c r="E60" s="4"/>
      <c r="F60" s="12"/>
    </row>
    <row r="61" spans="1:8" ht="15.6">
      <c r="A61" s="15"/>
      <c r="B61" s="15"/>
      <c r="C61" s="4"/>
      <c r="D61" s="4"/>
      <c r="E61" s="4"/>
      <c r="F61" s="12"/>
    </row>
    <row r="62" spans="1:8" ht="15.6">
      <c r="A62" s="15"/>
      <c r="B62" s="15"/>
      <c r="C62" s="4"/>
      <c r="D62" s="4"/>
      <c r="E62" s="4"/>
      <c r="F62" s="12"/>
    </row>
    <row r="63" spans="1:8" ht="15.6">
      <c r="A63" s="15"/>
      <c r="B63" s="15"/>
      <c r="C63" s="4"/>
      <c r="D63" s="4"/>
      <c r="E63" s="4"/>
      <c r="F63" s="12"/>
    </row>
    <row r="64" spans="1:8" ht="15.6">
      <c r="A64" s="15"/>
      <c r="B64" s="15"/>
      <c r="C64" s="4"/>
      <c r="D64" s="4"/>
      <c r="E64" s="4"/>
      <c r="F64" s="12"/>
    </row>
    <row r="65" spans="1:6" ht="15.6">
      <c r="A65" s="15"/>
      <c r="B65" s="15"/>
      <c r="C65" s="4"/>
      <c r="D65" s="4"/>
      <c r="E65" s="4"/>
      <c r="F65" s="12"/>
    </row>
    <row r="66" spans="1:6" ht="15.6">
      <c r="A66" s="15"/>
      <c r="B66" s="15"/>
      <c r="C66" s="4"/>
      <c r="D66" s="4"/>
      <c r="E66" s="4"/>
      <c r="F66" s="12"/>
    </row>
    <row r="67" spans="1:6" ht="15.6">
      <c r="A67" s="15"/>
      <c r="B67" s="15"/>
      <c r="C67" s="4"/>
      <c r="D67" s="4"/>
      <c r="E67" s="4"/>
      <c r="F67" s="12"/>
    </row>
    <row r="68" spans="1:6" ht="15.6">
      <c r="A68" s="15"/>
      <c r="B68" s="15"/>
      <c r="C68" s="4"/>
      <c r="D68" s="4"/>
      <c r="E68" s="4"/>
      <c r="F68" s="12"/>
    </row>
    <row r="69" spans="1:6" ht="15.6">
      <c r="A69" s="15"/>
      <c r="B69" s="15"/>
      <c r="C69" s="4"/>
      <c r="D69" s="4"/>
      <c r="E69" s="4"/>
      <c r="F69" s="12"/>
    </row>
    <row r="70" spans="1:6" ht="15.6">
      <c r="A70" s="15"/>
      <c r="B70" s="15"/>
      <c r="C70" s="4"/>
      <c r="D70" s="4"/>
      <c r="E70" s="4"/>
      <c r="F70" s="12"/>
    </row>
    <row r="71" spans="1:6" ht="15.6">
      <c r="A71" s="15"/>
      <c r="B71" s="15"/>
      <c r="C71" s="4"/>
      <c r="D71" s="4"/>
      <c r="E71" s="4"/>
      <c r="F71" s="12"/>
    </row>
    <row r="72" spans="1:6" ht="15.6">
      <c r="A72" s="15"/>
      <c r="B72" s="15"/>
      <c r="C72" s="4"/>
      <c r="D72" s="4"/>
      <c r="E72" s="4"/>
      <c r="F72" s="12"/>
    </row>
    <row r="73" spans="1:6" ht="15.6">
      <c r="A73" s="15"/>
      <c r="B73" s="15"/>
      <c r="C73" s="4"/>
      <c r="D73" s="4"/>
      <c r="E73" s="4"/>
      <c r="F73" s="12"/>
    </row>
    <row r="74" spans="1:6" ht="15.6">
      <c r="A74" s="15"/>
      <c r="B74" s="15"/>
      <c r="C74" s="4"/>
      <c r="D74" s="4"/>
      <c r="E74" s="4"/>
      <c r="F74" s="12"/>
    </row>
    <row r="75" spans="1:6" ht="15.6">
      <c r="A75" s="15"/>
      <c r="B75" s="15"/>
      <c r="C75" s="4"/>
      <c r="D75" s="4"/>
      <c r="E75" s="4"/>
      <c r="F75" s="12"/>
    </row>
    <row r="76" spans="1:6" ht="15.6">
      <c r="A76" s="15"/>
      <c r="B76" s="15"/>
      <c r="C76" s="4"/>
      <c r="D76" s="4"/>
      <c r="E76" s="4"/>
      <c r="F76" s="12"/>
    </row>
    <row r="77" spans="1:6" ht="15.6">
      <c r="A77" s="15"/>
      <c r="B77" s="15"/>
      <c r="C77" s="4"/>
      <c r="D77" s="4"/>
      <c r="E77" s="4"/>
      <c r="F77" s="12"/>
    </row>
    <row r="78" spans="1:6" ht="15.6">
      <c r="A78" s="15"/>
      <c r="B78" s="15"/>
      <c r="C78" s="4"/>
      <c r="D78" s="4"/>
      <c r="E78" s="4"/>
      <c r="F78" s="12"/>
    </row>
    <row r="79" spans="1:6" ht="15.6">
      <c r="A79" s="15"/>
      <c r="B79" s="15"/>
      <c r="C79" s="4"/>
      <c r="D79" s="4"/>
      <c r="E79" s="4"/>
      <c r="F79" s="12"/>
    </row>
    <row r="80" spans="1:6" ht="15.6">
      <c r="A80" s="15"/>
      <c r="B80" s="15"/>
      <c r="C80" s="4"/>
      <c r="D80" s="4"/>
      <c r="E80" s="4"/>
      <c r="F80" s="12"/>
    </row>
    <row r="81" spans="1:6" ht="15.6">
      <c r="A81" s="15"/>
      <c r="B81" s="15"/>
      <c r="C81" s="4"/>
      <c r="D81" s="4"/>
      <c r="E81" s="4"/>
      <c r="F81" s="12"/>
    </row>
    <row r="82" spans="1:6" ht="15.6">
      <c r="A82" s="15"/>
      <c r="B82" s="15"/>
      <c r="C82" s="4"/>
      <c r="D82" s="4"/>
      <c r="E82" s="4"/>
      <c r="F82" s="12"/>
    </row>
    <row r="83" spans="1:6" ht="15.6">
      <c r="A83" s="15"/>
      <c r="B83" s="15"/>
      <c r="C83" s="4"/>
      <c r="D83" s="4"/>
      <c r="E83" s="4"/>
      <c r="F83" s="12"/>
    </row>
    <row r="84" spans="1:6" ht="15.6">
      <c r="A84" s="15"/>
      <c r="B84" s="15"/>
      <c r="C84" s="4"/>
      <c r="D84" s="4"/>
      <c r="E84" s="4"/>
      <c r="F84" s="12"/>
    </row>
    <row r="85" spans="1:6" ht="15.6">
      <c r="A85" s="15"/>
      <c r="B85" s="15"/>
      <c r="C85" s="4"/>
      <c r="D85" s="4"/>
      <c r="E85" s="4"/>
      <c r="F85" s="12"/>
    </row>
    <row r="86" spans="1:6" ht="15.6">
      <c r="A86" s="15"/>
      <c r="B86" s="15"/>
      <c r="C86" s="4"/>
      <c r="D86" s="4"/>
      <c r="E86" s="4"/>
      <c r="F86" s="12"/>
    </row>
    <row r="87" spans="1:6" ht="15.6">
      <c r="A87" s="15"/>
      <c r="B87" s="15"/>
      <c r="C87" s="4"/>
      <c r="D87" s="4"/>
      <c r="E87" s="4"/>
      <c r="F87" s="12"/>
    </row>
    <row r="88" spans="1:6" ht="15.6">
      <c r="A88" s="15"/>
      <c r="B88" s="15"/>
      <c r="C88" s="4"/>
      <c r="D88" s="4"/>
      <c r="E88" s="4"/>
      <c r="F88" s="12"/>
    </row>
    <row r="89" spans="1:6" ht="15.6">
      <c r="A89" s="15"/>
      <c r="B89" s="15"/>
      <c r="C89" s="4"/>
      <c r="D89" s="4"/>
      <c r="E89" s="4"/>
      <c r="F89" s="12"/>
    </row>
    <row r="90" spans="1:6" ht="15.6">
      <c r="A90" s="15"/>
      <c r="B90" s="15"/>
      <c r="C90" s="4"/>
      <c r="D90" s="4"/>
      <c r="E90" s="4"/>
      <c r="F90" s="12"/>
    </row>
    <row r="91" spans="1:6" ht="15.6">
      <c r="A91" s="15"/>
      <c r="B91" s="15"/>
      <c r="C91" s="4"/>
      <c r="D91" s="4"/>
      <c r="E91" s="4"/>
      <c r="F91" s="12"/>
    </row>
    <row r="92" spans="1:6" ht="15.6">
      <c r="A92" s="15"/>
      <c r="B92" s="15"/>
      <c r="C92" s="4"/>
      <c r="D92" s="4"/>
      <c r="E92" s="4"/>
      <c r="F92" s="12"/>
    </row>
    <row r="93" spans="1:6" ht="15.6">
      <c r="A93" s="15"/>
      <c r="B93" s="15"/>
      <c r="C93" s="4"/>
      <c r="D93" s="4"/>
      <c r="E93" s="4"/>
      <c r="F93" s="12"/>
    </row>
    <row r="94" spans="1:6" ht="15.6">
      <c r="A94" s="15"/>
      <c r="B94" s="15"/>
      <c r="C94" s="4"/>
      <c r="D94" s="4"/>
      <c r="E94" s="4"/>
      <c r="F94" s="12"/>
    </row>
    <row r="95" spans="1:6" ht="15.6">
      <c r="A95" s="15"/>
      <c r="B95" s="15"/>
      <c r="C95" s="4"/>
      <c r="D95" s="4"/>
      <c r="E95" s="4"/>
      <c r="F95" s="12"/>
    </row>
    <row r="96" spans="1:6" ht="15.6">
      <c r="A96" s="15"/>
      <c r="B96" s="15"/>
      <c r="C96" s="4"/>
      <c r="D96" s="4"/>
      <c r="E96" s="4"/>
      <c r="F96" s="12"/>
    </row>
    <row r="97" spans="1:6" ht="15.6">
      <c r="A97" s="15"/>
      <c r="B97" s="15"/>
      <c r="C97" s="4"/>
      <c r="D97" s="4"/>
      <c r="E97" s="4"/>
      <c r="F97" s="12"/>
    </row>
    <row r="98" spans="1:6" ht="15.6">
      <c r="A98" s="15"/>
      <c r="B98" s="15"/>
      <c r="C98" s="4"/>
      <c r="D98" s="4"/>
      <c r="E98" s="4"/>
      <c r="F98" s="12"/>
    </row>
    <row r="99" spans="1:6" ht="15.6">
      <c r="A99" s="15"/>
      <c r="B99" s="15"/>
      <c r="C99" s="4"/>
      <c r="D99" s="4"/>
      <c r="E99" s="4"/>
      <c r="F99" s="12"/>
    </row>
    <row r="100" spans="1:6" ht="15.6">
      <c r="A100" s="15"/>
      <c r="B100" s="15"/>
      <c r="C100" s="4"/>
      <c r="D100" s="4"/>
      <c r="E100" s="4"/>
      <c r="F100" s="12"/>
    </row>
    <row r="101" spans="1:6" ht="15.6">
      <c r="A101" s="15"/>
      <c r="B101" s="15"/>
      <c r="C101" s="4"/>
      <c r="D101" s="4"/>
      <c r="E101" s="4"/>
      <c r="F101" s="12"/>
    </row>
    <row r="102" spans="1:6" ht="15.6">
      <c r="A102" s="15"/>
      <c r="B102" s="15"/>
      <c r="C102" s="4"/>
      <c r="D102" s="4"/>
      <c r="E102" s="4"/>
      <c r="F102" s="12"/>
    </row>
    <row r="103" spans="1:6" ht="15.6">
      <c r="A103" s="15"/>
      <c r="B103" s="15"/>
      <c r="C103" s="4"/>
      <c r="D103" s="4"/>
      <c r="E103" s="4"/>
      <c r="F103" s="12"/>
    </row>
    <row r="104" spans="1:6" ht="15.6">
      <c r="A104" s="15"/>
      <c r="B104" s="15"/>
      <c r="C104" s="4"/>
      <c r="D104" s="4"/>
      <c r="E104" s="4"/>
      <c r="F104" s="12"/>
    </row>
    <row r="105" spans="1:6" ht="15.6">
      <c r="A105" s="15"/>
      <c r="B105" s="15"/>
      <c r="C105" s="4"/>
      <c r="D105" s="4"/>
      <c r="E105" s="4"/>
      <c r="F105" s="12"/>
    </row>
    <row r="106" spans="1:6" ht="15.6">
      <c r="A106" s="15"/>
      <c r="B106" s="15"/>
      <c r="C106" s="4"/>
      <c r="D106" s="4"/>
      <c r="E106" s="4"/>
      <c r="F106" s="12"/>
    </row>
    <row r="107" spans="1:6" ht="15.6">
      <c r="A107" s="15"/>
      <c r="B107" s="15"/>
      <c r="C107" s="4"/>
      <c r="D107" s="4"/>
      <c r="E107" s="4"/>
      <c r="F107" s="12"/>
    </row>
    <row r="108" spans="1:6" ht="15.6">
      <c r="A108" s="15"/>
      <c r="B108" s="15"/>
      <c r="C108" s="4"/>
      <c r="D108" s="4"/>
      <c r="E108" s="4"/>
      <c r="F108" s="12"/>
    </row>
    <row r="109" spans="1:6" ht="15.6">
      <c r="A109" s="15"/>
      <c r="B109" s="15"/>
      <c r="C109" s="4"/>
      <c r="D109" s="4"/>
      <c r="E109" s="4"/>
      <c r="F109" s="12"/>
    </row>
    <row r="110" spans="1:6" ht="15.6">
      <c r="A110" s="15"/>
      <c r="B110" s="15"/>
      <c r="C110" s="4"/>
      <c r="D110" s="4"/>
      <c r="E110" s="4"/>
      <c r="F110" s="12"/>
    </row>
    <row r="111" spans="1:6" ht="15.6">
      <c r="A111" s="15"/>
      <c r="B111" s="15"/>
      <c r="C111" s="4"/>
      <c r="D111" s="4"/>
      <c r="E111" s="4"/>
      <c r="F111" s="12"/>
    </row>
    <row r="112" spans="1:6" ht="15.6">
      <c r="A112" s="15"/>
      <c r="B112" s="15"/>
      <c r="C112" s="4"/>
      <c r="D112" s="4"/>
      <c r="E112" s="4"/>
      <c r="F112" s="12"/>
    </row>
    <row r="113" spans="1:6" ht="15.6">
      <c r="A113" s="15"/>
      <c r="B113" s="15"/>
      <c r="C113" s="4"/>
      <c r="D113" s="4"/>
      <c r="E113" s="4"/>
      <c r="F113" s="12"/>
    </row>
    <row r="114" spans="1:6" ht="15.6">
      <c r="A114" s="15"/>
      <c r="B114" s="15"/>
      <c r="C114" s="4"/>
      <c r="D114" s="4"/>
      <c r="E114" s="4"/>
      <c r="F114" s="12"/>
    </row>
    <row r="115" spans="1:6" ht="15.6">
      <c r="A115" s="15"/>
      <c r="B115" s="15"/>
      <c r="C115" s="4"/>
      <c r="D115" s="4"/>
      <c r="E115" s="4"/>
      <c r="F115" s="12"/>
    </row>
    <row r="116" spans="1:6" ht="15.6">
      <c r="A116" s="15"/>
      <c r="B116" s="15"/>
      <c r="C116" s="4"/>
      <c r="D116" s="4"/>
      <c r="E116" s="4"/>
      <c r="F116" s="12"/>
    </row>
    <row r="117" spans="1:6" ht="15.6">
      <c r="A117" s="15"/>
      <c r="B117" s="15"/>
      <c r="C117" s="4"/>
      <c r="D117" s="4"/>
      <c r="E117" s="4"/>
      <c r="F117" s="12"/>
    </row>
    <row r="118" spans="1:6" ht="15.6">
      <c r="A118" s="15"/>
      <c r="B118" s="15"/>
      <c r="C118" s="4"/>
      <c r="D118" s="4"/>
      <c r="E118" s="4"/>
      <c r="F118" s="12"/>
    </row>
    <row r="119" spans="1:6" ht="15.6">
      <c r="A119" s="15"/>
      <c r="B119" s="15"/>
      <c r="C119" s="4"/>
      <c r="D119" s="4"/>
      <c r="E119" s="4"/>
      <c r="F119" s="12"/>
    </row>
    <row r="120" spans="1:6" ht="15.6">
      <c r="A120" s="15"/>
      <c r="B120" s="15"/>
      <c r="C120" s="4"/>
      <c r="D120" s="4"/>
      <c r="E120" s="4"/>
      <c r="F120" s="12"/>
    </row>
    <row r="121" spans="1:6" ht="15.6">
      <c r="A121" s="15"/>
      <c r="B121" s="15"/>
      <c r="C121" s="4"/>
      <c r="D121" s="4"/>
      <c r="E121" s="4"/>
      <c r="F121" s="12"/>
    </row>
    <row r="122" spans="1:6" ht="15.6">
      <c r="A122" s="15"/>
      <c r="B122" s="15"/>
      <c r="C122" s="4"/>
      <c r="D122" s="4"/>
      <c r="E122" s="4"/>
      <c r="F122" s="12"/>
    </row>
    <row r="123" spans="1:6" ht="15.6">
      <c r="A123" s="15"/>
      <c r="B123" s="15"/>
      <c r="C123" s="4"/>
      <c r="D123" s="4"/>
      <c r="E123" s="4"/>
      <c r="F123" s="12"/>
    </row>
    <row r="124" spans="1:6" ht="15.6">
      <c r="A124" s="15"/>
      <c r="B124" s="15"/>
      <c r="C124" s="4"/>
      <c r="D124" s="4"/>
      <c r="E124" s="4"/>
      <c r="F124" s="12"/>
    </row>
    <row r="125" spans="1:6" ht="15.6">
      <c r="A125" s="15"/>
      <c r="B125" s="15"/>
      <c r="C125" s="4"/>
      <c r="D125" s="4"/>
      <c r="E125" s="4"/>
      <c r="F125" s="12"/>
    </row>
    <row r="126" spans="1:6" ht="15.6">
      <c r="A126" s="15"/>
      <c r="B126" s="15"/>
      <c r="C126" s="4"/>
      <c r="D126" s="4"/>
      <c r="E126" s="4"/>
      <c r="F126" s="12"/>
    </row>
    <row r="127" spans="1:6" ht="15.6">
      <c r="A127" s="15"/>
      <c r="B127" s="15"/>
      <c r="C127" s="4"/>
      <c r="D127" s="4"/>
      <c r="E127" s="4"/>
      <c r="F127" s="12"/>
    </row>
    <row r="128" spans="1:6" ht="15.6">
      <c r="A128" s="15"/>
      <c r="B128" s="15"/>
      <c r="C128" s="4"/>
      <c r="D128" s="4"/>
      <c r="E128" s="4"/>
      <c r="F128" s="12"/>
    </row>
    <row r="129" spans="1:6" ht="15.6">
      <c r="A129" s="15"/>
      <c r="B129" s="15"/>
      <c r="C129" s="4"/>
      <c r="D129" s="4"/>
      <c r="E129" s="4"/>
      <c r="F129" s="12"/>
    </row>
    <row r="130" spans="1:6" ht="15.6">
      <c r="A130" s="15"/>
      <c r="B130" s="15"/>
      <c r="C130" s="4"/>
      <c r="D130" s="4"/>
      <c r="E130" s="4"/>
      <c r="F130" s="12"/>
    </row>
    <row r="131" spans="1:6" ht="15.6">
      <c r="A131" s="15"/>
      <c r="B131" s="15"/>
      <c r="C131" s="4"/>
      <c r="D131" s="4"/>
      <c r="E131" s="4"/>
      <c r="F131" s="12"/>
    </row>
    <row r="132" spans="1:6" ht="15.6">
      <c r="A132" s="15"/>
      <c r="B132" s="15"/>
      <c r="C132" s="4"/>
      <c r="D132" s="4"/>
      <c r="E132" s="4"/>
      <c r="F132" s="12"/>
    </row>
    <row r="133" spans="1:6" ht="15.6">
      <c r="A133" s="15"/>
      <c r="B133" s="15"/>
      <c r="C133" s="4"/>
      <c r="D133" s="4"/>
      <c r="E133" s="4"/>
      <c r="F133" s="12"/>
    </row>
    <row r="134" spans="1:6" ht="15.6">
      <c r="A134" s="15"/>
      <c r="B134" s="15"/>
      <c r="C134" s="4"/>
      <c r="D134" s="4"/>
      <c r="E134" s="4"/>
      <c r="F134" s="12"/>
    </row>
    <row r="135" spans="1:6" ht="15.6">
      <c r="A135" s="15"/>
      <c r="B135" s="15"/>
      <c r="C135" s="4"/>
      <c r="D135" s="4"/>
      <c r="E135" s="4"/>
      <c r="F135" s="12"/>
    </row>
    <row r="136" spans="1:6" ht="15.6">
      <c r="A136" s="15"/>
      <c r="B136" s="15"/>
      <c r="C136" s="4"/>
      <c r="D136" s="4"/>
      <c r="E136" s="4"/>
      <c r="F136" s="12"/>
    </row>
    <row r="137" spans="1:6" ht="15.6">
      <c r="A137" s="15"/>
      <c r="B137" s="15"/>
      <c r="C137" s="4"/>
      <c r="D137" s="4"/>
      <c r="E137" s="4"/>
      <c r="F137" s="12"/>
    </row>
    <row r="138" spans="1:6" ht="15.6">
      <c r="A138" s="15"/>
      <c r="B138" s="15"/>
      <c r="C138" s="4"/>
      <c r="D138" s="4"/>
      <c r="E138" s="4"/>
      <c r="F138" s="12"/>
    </row>
    <row r="139" spans="1:6" ht="15.6">
      <c r="A139" s="15"/>
      <c r="B139" s="15"/>
      <c r="C139" s="4"/>
      <c r="D139" s="4"/>
      <c r="E139" s="4"/>
      <c r="F139" s="12"/>
    </row>
    <row r="140" spans="1:6" ht="15.6">
      <c r="A140" s="15"/>
      <c r="B140" s="15"/>
      <c r="C140" s="4"/>
      <c r="D140" s="4"/>
      <c r="E140" s="4"/>
      <c r="F140" s="12"/>
    </row>
    <row r="141" spans="1:6" ht="15.6">
      <c r="A141" s="15"/>
      <c r="B141" s="15"/>
      <c r="C141" s="4"/>
      <c r="D141" s="4"/>
      <c r="E141" s="4"/>
      <c r="F141" s="12"/>
    </row>
    <row r="142" spans="1:6" ht="15.6">
      <c r="A142" s="15"/>
      <c r="B142" s="15"/>
      <c r="C142" s="4"/>
      <c r="D142" s="4"/>
      <c r="E142" s="4"/>
      <c r="F142" s="12"/>
    </row>
    <row r="143" spans="1:6" ht="15.6">
      <c r="A143" s="15"/>
      <c r="B143" s="15"/>
      <c r="C143" s="4"/>
      <c r="D143" s="4"/>
      <c r="E143" s="4"/>
      <c r="F143" s="12"/>
    </row>
    <row r="144" spans="1:6" ht="15.6">
      <c r="A144" s="15"/>
      <c r="B144" s="15"/>
      <c r="C144" s="4"/>
      <c r="D144" s="4"/>
      <c r="E144" s="4"/>
      <c r="F144" s="12"/>
    </row>
    <row r="145" spans="1:6" ht="15.6">
      <c r="A145" s="15"/>
      <c r="B145" s="15"/>
      <c r="C145" s="4"/>
      <c r="D145" s="4"/>
      <c r="E145" s="4"/>
      <c r="F145" s="12"/>
    </row>
    <row r="146" spans="1:6" ht="15.6">
      <c r="A146" s="15"/>
      <c r="B146" s="15"/>
      <c r="C146" s="4"/>
      <c r="D146" s="4"/>
      <c r="E146" s="4"/>
      <c r="F146" s="12"/>
    </row>
    <row r="147" spans="1:6" ht="15.6">
      <c r="A147" s="15"/>
      <c r="B147" s="15"/>
      <c r="C147" s="4"/>
      <c r="D147" s="4"/>
      <c r="E147" s="4"/>
      <c r="F147" s="12"/>
    </row>
    <row r="148" spans="1:6" ht="15.6">
      <c r="A148" s="15"/>
      <c r="B148" s="15"/>
      <c r="C148" s="4"/>
      <c r="D148" s="4"/>
      <c r="E148" s="4"/>
      <c r="F148" s="12"/>
    </row>
    <row r="149" spans="1:6" ht="15.6">
      <c r="A149" s="15"/>
      <c r="B149" s="15"/>
      <c r="C149" s="4"/>
      <c r="D149" s="4"/>
      <c r="E149" s="4"/>
      <c r="F149" s="12"/>
    </row>
    <row r="150" spans="1:6" ht="15.6">
      <c r="A150" s="15"/>
      <c r="B150" s="15"/>
      <c r="C150" s="4"/>
      <c r="D150" s="4"/>
      <c r="E150" s="4"/>
      <c r="F150" s="12"/>
    </row>
    <row r="151" spans="1:6" ht="15.6">
      <c r="A151" s="15"/>
      <c r="B151" s="15"/>
      <c r="C151" s="4"/>
      <c r="D151" s="4"/>
      <c r="E151" s="4"/>
      <c r="F151" s="12"/>
    </row>
    <row r="152" spans="1:6" ht="15.6">
      <c r="A152" s="15"/>
      <c r="B152" s="15"/>
      <c r="C152" s="4"/>
      <c r="D152" s="4"/>
      <c r="E152" s="4"/>
      <c r="F152" s="12"/>
    </row>
    <row r="153" spans="1:6" ht="15.6">
      <c r="A153" s="15"/>
      <c r="B153" s="15"/>
      <c r="C153" s="4"/>
      <c r="D153" s="4"/>
      <c r="E153" s="4"/>
      <c r="F153" s="12"/>
    </row>
    <row r="154" spans="1:6" ht="15.6">
      <c r="A154" s="15"/>
      <c r="B154" s="15"/>
      <c r="C154" s="4"/>
      <c r="D154" s="4"/>
      <c r="E154" s="4"/>
      <c r="F154" s="12"/>
    </row>
    <row r="155" spans="1:6" ht="15.6">
      <c r="A155" s="15"/>
      <c r="B155" s="15"/>
      <c r="C155" s="4"/>
      <c r="D155" s="4"/>
      <c r="E155" s="4"/>
      <c r="F155" s="12"/>
    </row>
    <row r="156" spans="1:6" ht="15.6">
      <c r="A156" s="15"/>
      <c r="B156" s="15"/>
      <c r="C156" s="4"/>
      <c r="D156" s="4"/>
      <c r="E156" s="4"/>
      <c r="F156" s="12"/>
    </row>
    <row r="157" spans="1:6" ht="15.6">
      <c r="A157" s="15"/>
      <c r="B157" s="15"/>
      <c r="C157" s="4"/>
      <c r="D157" s="4"/>
      <c r="E157" s="4"/>
      <c r="F157" s="12"/>
    </row>
    <row r="158" spans="1:6" ht="15.6">
      <c r="A158" s="15"/>
      <c r="B158" s="15"/>
      <c r="C158" s="4"/>
      <c r="D158" s="4"/>
      <c r="E158" s="4"/>
      <c r="F158" s="12"/>
    </row>
    <row r="159" spans="1:6" ht="15.6">
      <c r="A159" s="15"/>
      <c r="B159" s="15"/>
      <c r="C159" s="4"/>
      <c r="D159" s="4"/>
      <c r="E159" s="4"/>
      <c r="F159" s="12"/>
    </row>
    <row r="160" spans="1:6" ht="15.6">
      <c r="A160" s="15"/>
      <c r="B160" s="15"/>
      <c r="C160" s="4"/>
      <c r="D160" s="4"/>
      <c r="E160" s="4"/>
      <c r="F160" s="12"/>
    </row>
    <row r="161" spans="1:6" ht="15.6">
      <c r="A161" s="15"/>
      <c r="B161" s="15"/>
      <c r="C161" s="4"/>
      <c r="D161" s="4"/>
      <c r="E161" s="4"/>
      <c r="F161" s="12"/>
    </row>
    <row r="162" spans="1:6" ht="15.6">
      <c r="A162" s="15"/>
      <c r="B162" s="15"/>
      <c r="C162" s="4"/>
      <c r="D162" s="4"/>
      <c r="E162" s="4"/>
      <c r="F162" s="12"/>
    </row>
    <row r="163" spans="1:6" ht="15.6">
      <c r="A163" s="15"/>
      <c r="B163" s="15"/>
      <c r="C163" s="4"/>
      <c r="D163" s="4"/>
      <c r="E163" s="4"/>
      <c r="F163" s="12"/>
    </row>
    <row r="164" spans="1:6" ht="15.6">
      <c r="A164" s="15"/>
      <c r="B164" s="15"/>
      <c r="C164" s="4"/>
      <c r="D164" s="4"/>
      <c r="E164" s="4"/>
      <c r="F164" s="12"/>
    </row>
    <row r="165" spans="1:6" ht="15.6">
      <c r="A165" s="15"/>
      <c r="B165" s="15"/>
      <c r="C165" s="4"/>
      <c r="D165" s="4"/>
      <c r="E165" s="4"/>
      <c r="F165" s="12"/>
    </row>
    <row r="166" spans="1:6" ht="15.6">
      <c r="A166" s="15"/>
      <c r="B166" s="15"/>
      <c r="C166" s="4"/>
      <c r="D166" s="4"/>
      <c r="E166" s="4"/>
      <c r="F166" s="12"/>
    </row>
    <row r="167" spans="1:6" ht="15.6">
      <c r="A167" s="15"/>
      <c r="B167" s="15"/>
      <c r="C167" s="4"/>
      <c r="D167" s="4"/>
      <c r="E167" s="4"/>
      <c r="F167" s="12"/>
    </row>
    <row r="168" spans="1:6" ht="15.6">
      <c r="A168" s="15"/>
      <c r="B168" s="15"/>
      <c r="C168" s="4"/>
      <c r="D168" s="4"/>
      <c r="E168" s="4"/>
      <c r="F168" s="12"/>
    </row>
    <row r="169" spans="1:6" ht="15.6">
      <c r="A169" s="15"/>
      <c r="B169" s="15"/>
      <c r="C169" s="4"/>
      <c r="D169" s="4"/>
      <c r="E169" s="4"/>
      <c r="F169" s="12"/>
    </row>
    <row r="170" spans="1:6" ht="15.6">
      <c r="A170" s="15"/>
      <c r="B170" s="15"/>
      <c r="C170" s="4"/>
      <c r="D170" s="4"/>
      <c r="E170" s="4"/>
      <c r="F170" s="12"/>
    </row>
    <row r="171" spans="1:6" ht="15.6">
      <c r="A171" s="15"/>
      <c r="B171" s="15"/>
      <c r="C171" s="4"/>
      <c r="D171" s="4"/>
      <c r="E171" s="4"/>
      <c r="F171" s="12"/>
    </row>
    <row r="172" spans="1:6" ht="15.6">
      <c r="A172" s="15"/>
      <c r="B172" s="15"/>
      <c r="C172" s="4"/>
      <c r="D172" s="4"/>
      <c r="E172" s="4"/>
      <c r="F172" s="12"/>
    </row>
    <row r="173" spans="1:6" ht="15.6">
      <c r="A173" s="15"/>
      <c r="B173" s="15"/>
      <c r="C173" s="4"/>
      <c r="D173" s="4"/>
      <c r="E173" s="4"/>
      <c r="F173" s="12"/>
    </row>
    <row r="174" spans="1:6" ht="15.6">
      <c r="A174" s="15"/>
      <c r="B174" s="15"/>
      <c r="C174" s="4"/>
      <c r="D174" s="4"/>
      <c r="E174" s="4"/>
      <c r="F174" s="12"/>
    </row>
    <row r="175" spans="1:6" ht="15.6">
      <c r="A175" s="15"/>
      <c r="B175" s="15"/>
      <c r="C175" s="4"/>
      <c r="D175" s="4"/>
      <c r="E175" s="4"/>
      <c r="F175" s="12"/>
    </row>
    <row r="176" spans="1:6" ht="15.6">
      <c r="A176" s="15"/>
      <c r="B176" s="15"/>
      <c r="C176" s="4"/>
      <c r="D176" s="4"/>
      <c r="E176" s="4"/>
      <c r="F176" s="12"/>
    </row>
    <row r="177" spans="1:6" ht="15.6">
      <c r="A177" s="15"/>
      <c r="B177" s="15"/>
      <c r="C177" s="4"/>
      <c r="D177" s="4"/>
      <c r="E177" s="4"/>
      <c r="F177" s="12"/>
    </row>
    <row r="178" spans="1:6" ht="15.6">
      <c r="A178" s="15"/>
      <c r="B178" s="15"/>
      <c r="C178" s="4"/>
      <c r="D178" s="4"/>
      <c r="E178" s="4"/>
      <c r="F178" s="12"/>
    </row>
    <row r="179" spans="1:6" ht="15.6">
      <c r="A179" s="15"/>
      <c r="B179" s="15"/>
      <c r="C179" s="4"/>
      <c r="D179" s="4"/>
      <c r="E179" s="4"/>
      <c r="F179" s="12"/>
    </row>
    <row r="180" spans="1:6" ht="15.6">
      <c r="A180" s="15"/>
      <c r="B180" s="15"/>
      <c r="C180" s="4"/>
      <c r="D180" s="4"/>
      <c r="E180" s="4"/>
      <c r="F180" s="12"/>
    </row>
    <row r="181" spans="1:6" ht="15.6">
      <c r="A181" s="15"/>
      <c r="B181" s="15"/>
      <c r="C181" s="4"/>
      <c r="D181" s="4"/>
      <c r="E181" s="4"/>
      <c r="F181" s="12"/>
    </row>
    <row r="182" spans="1:6" ht="15.6">
      <c r="A182" s="15"/>
      <c r="B182" s="15"/>
      <c r="C182" s="4"/>
      <c r="D182" s="4"/>
      <c r="E182" s="4"/>
      <c r="F182" s="12"/>
    </row>
    <row r="183" spans="1:6" ht="15.6">
      <c r="A183" s="15"/>
      <c r="B183" s="15"/>
      <c r="C183" s="4"/>
      <c r="D183" s="4"/>
      <c r="E183" s="4"/>
      <c r="F183" s="12"/>
    </row>
    <row r="184" spans="1:6" ht="15.6">
      <c r="A184" s="15"/>
      <c r="B184" s="15"/>
      <c r="C184" s="4"/>
      <c r="D184" s="4"/>
      <c r="E184" s="4"/>
      <c r="F184" s="12"/>
    </row>
    <row r="185" spans="1:6" ht="15.6">
      <c r="A185" s="15"/>
      <c r="B185" s="15"/>
      <c r="C185" s="4"/>
      <c r="D185" s="4"/>
      <c r="E185" s="4"/>
      <c r="F185" s="12"/>
    </row>
    <row r="186" spans="1:6" ht="15.6">
      <c r="A186" s="15"/>
      <c r="B186" s="15"/>
      <c r="C186" s="4"/>
      <c r="D186" s="4"/>
      <c r="E186" s="4"/>
      <c r="F186" s="12"/>
    </row>
    <row r="187" spans="1:6" ht="15.6">
      <c r="A187" s="15"/>
      <c r="B187" s="15"/>
      <c r="C187" s="4"/>
      <c r="D187" s="4"/>
      <c r="E187" s="4"/>
      <c r="F187" s="12"/>
    </row>
    <row r="188" spans="1:6" ht="15.6">
      <c r="A188" s="15"/>
      <c r="B188" s="15"/>
      <c r="C188" s="4"/>
      <c r="D188" s="4"/>
      <c r="E188" s="4"/>
      <c r="F188" s="12"/>
    </row>
    <row r="189" spans="1:6" ht="15.6">
      <c r="A189" s="15"/>
      <c r="B189" s="15"/>
      <c r="C189" s="4"/>
      <c r="D189" s="4"/>
      <c r="E189" s="4"/>
      <c r="F189" s="12"/>
    </row>
    <row r="190" spans="1:6" ht="15.6">
      <c r="A190" s="15"/>
      <c r="B190" s="15"/>
      <c r="C190" s="4"/>
      <c r="D190" s="4"/>
      <c r="E190" s="4"/>
      <c r="F190" s="12"/>
    </row>
    <row r="191" spans="1:6" ht="15.6">
      <c r="A191" s="15"/>
      <c r="B191" s="15"/>
      <c r="C191" s="4"/>
      <c r="D191" s="4"/>
      <c r="E191" s="4"/>
      <c r="F191" s="12"/>
    </row>
    <row r="192" spans="1:6" ht="15.6">
      <c r="A192" s="15"/>
      <c r="B192" s="15"/>
      <c r="C192" s="4"/>
      <c r="D192" s="4"/>
      <c r="E192" s="4"/>
      <c r="F192" s="12"/>
    </row>
    <row r="193" spans="1:6" ht="15.6">
      <c r="A193" s="15"/>
      <c r="B193" s="15"/>
      <c r="C193" s="4"/>
      <c r="D193" s="4"/>
      <c r="E193" s="4"/>
      <c r="F193" s="12"/>
    </row>
    <row r="194" spans="1:6" ht="15.6">
      <c r="A194" s="15"/>
      <c r="B194" s="15"/>
      <c r="C194" s="4"/>
      <c r="D194" s="4"/>
      <c r="E194" s="4"/>
      <c r="F194" s="12"/>
    </row>
    <row r="195" spans="1:6" ht="15.6">
      <c r="A195" s="15"/>
      <c r="B195" s="15"/>
      <c r="C195" s="4"/>
      <c r="D195" s="4"/>
      <c r="E195" s="4"/>
      <c r="F195" s="12"/>
    </row>
    <row r="196" spans="1:6" ht="15.6">
      <c r="A196" s="15"/>
      <c r="B196" s="15"/>
      <c r="C196" s="4"/>
      <c r="D196" s="4"/>
      <c r="E196" s="4"/>
      <c r="F196" s="12"/>
    </row>
    <row r="197" spans="1:6" ht="15.6">
      <c r="A197" s="15"/>
      <c r="B197" s="15"/>
      <c r="C197" s="4"/>
      <c r="D197" s="4"/>
      <c r="E197" s="4"/>
      <c r="F197" s="12"/>
    </row>
    <row r="198" spans="1:6" ht="15.6">
      <c r="A198" s="15"/>
      <c r="B198" s="15"/>
      <c r="C198" s="4"/>
      <c r="D198" s="4"/>
      <c r="E198" s="4"/>
      <c r="F198" s="12"/>
    </row>
    <row r="199" spans="1:6" ht="15.6">
      <c r="A199" s="15"/>
      <c r="B199" s="15"/>
      <c r="C199" s="4"/>
      <c r="D199" s="4"/>
      <c r="E199" s="4"/>
      <c r="F199" s="12"/>
    </row>
    <row r="200" spans="1:6" ht="15.6">
      <c r="A200" s="15"/>
      <c r="B200" s="15"/>
      <c r="C200" s="4"/>
      <c r="D200" s="4"/>
      <c r="E200" s="4"/>
      <c r="F200" s="12"/>
    </row>
    <row r="201" spans="1:6" ht="15.6">
      <c r="A201" s="15"/>
      <c r="B201" s="15"/>
      <c r="C201" s="4"/>
      <c r="D201" s="4"/>
      <c r="E201" s="4"/>
      <c r="F201" s="12"/>
    </row>
    <row r="202" spans="1:6" ht="15.6">
      <c r="A202" s="15"/>
      <c r="B202" s="15"/>
      <c r="C202" s="4"/>
      <c r="D202" s="4"/>
      <c r="E202" s="4"/>
      <c r="F202" s="12"/>
    </row>
    <row r="203" spans="1:6" ht="15.6">
      <c r="A203" s="15"/>
      <c r="B203" s="15"/>
      <c r="C203" s="4"/>
      <c r="D203" s="4"/>
      <c r="E203" s="4"/>
      <c r="F203" s="12"/>
    </row>
    <row r="204" spans="1:6" ht="15.6">
      <c r="A204" s="15"/>
      <c r="B204" s="15"/>
      <c r="C204" s="4"/>
      <c r="D204" s="4"/>
      <c r="E204" s="4"/>
      <c r="F204" s="12"/>
    </row>
    <row r="205" spans="1:6" ht="15.6">
      <c r="A205" s="15"/>
      <c r="B205" s="15"/>
      <c r="C205" s="4"/>
      <c r="D205" s="4"/>
      <c r="E205" s="4"/>
      <c r="F205" s="12"/>
    </row>
    <row r="206" spans="1:6" ht="15.6">
      <c r="A206" s="15"/>
      <c r="B206" s="15"/>
      <c r="C206" s="4"/>
      <c r="D206" s="4"/>
      <c r="E206" s="4"/>
      <c r="F206" s="12"/>
    </row>
    <row r="207" spans="1:6" ht="15.6">
      <c r="A207" s="15"/>
      <c r="B207" s="15"/>
      <c r="C207" s="4"/>
      <c r="D207" s="4"/>
      <c r="E207" s="4"/>
      <c r="F207" s="12"/>
    </row>
    <row r="208" spans="1:6" ht="15.6">
      <c r="A208" s="15"/>
      <c r="B208" s="15"/>
      <c r="C208" s="4"/>
      <c r="D208" s="4"/>
      <c r="E208" s="4"/>
      <c r="F208" s="12"/>
    </row>
    <row r="209" spans="1:6" ht="15.6">
      <c r="A209" s="15"/>
      <c r="B209" s="15"/>
      <c r="C209" s="4"/>
      <c r="D209" s="4"/>
      <c r="E209" s="4"/>
      <c r="F209" s="12"/>
    </row>
    <row r="210" spans="1:6" ht="15.6">
      <c r="A210" s="15"/>
      <c r="B210" s="15"/>
      <c r="C210" s="4"/>
      <c r="D210" s="4"/>
      <c r="E210" s="4"/>
      <c r="F210" s="12"/>
    </row>
    <row r="211" spans="1:6" ht="15.6">
      <c r="A211" s="15"/>
      <c r="B211" s="15"/>
      <c r="C211" s="4"/>
      <c r="D211" s="4"/>
      <c r="E211" s="4"/>
      <c r="F211" s="12"/>
    </row>
    <row r="212" spans="1:6" ht="15.6">
      <c r="A212" s="15"/>
      <c r="B212" s="15"/>
      <c r="C212" s="4"/>
      <c r="D212" s="4"/>
      <c r="E212" s="4"/>
      <c r="F212" s="12"/>
    </row>
    <row r="213" spans="1:6" ht="15.6">
      <c r="A213" s="15"/>
      <c r="B213" s="15"/>
      <c r="C213" s="4"/>
      <c r="D213" s="4"/>
      <c r="E213" s="4"/>
      <c r="F213" s="12"/>
    </row>
    <row r="214" spans="1:6" ht="15.6">
      <c r="A214" s="15"/>
      <c r="B214" s="15"/>
      <c r="C214" s="4"/>
      <c r="D214" s="4"/>
      <c r="E214" s="4"/>
      <c r="F214" s="12"/>
    </row>
    <row r="215" spans="1:6" ht="15.6">
      <c r="A215" s="15"/>
      <c r="B215" s="15"/>
      <c r="C215" s="4"/>
      <c r="D215" s="4"/>
      <c r="E215" s="4"/>
      <c r="F215" s="12"/>
    </row>
    <row r="216" spans="1:6" ht="15.6">
      <c r="A216" s="15"/>
      <c r="B216" s="15"/>
      <c r="C216" s="4"/>
      <c r="D216" s="4"/>
      <c r="E216" s="4"/>
      <c r="F216" s="12"/>
    </row>
    <row r="217" spans="1:6" ht="15.6">
      <c r="A217" s="15"/>
      <c r="B217" s="15"/>
      <c r="C217" s="4"/>
      <c r="D217" s="4"/>
      <c r="E217" s="4"/>
      <c r="F217" s="12"/>
    </row>
    <row r="218" spans="1:6" ht="15.6">
      <c r="A218" s="15"/>
      <c r="B218" s="15"/>
      <c r="C218" s="4"/>
      <c r="D218" s="4"/>
      <c r="E218" s="4"/>
      <c r="F218" s="12"/>
    </row>
    <row r="219" spans="1:6" ht="15.6">
      <c r="A219" s="15"/>
      <c r="B219" s="15"/>
      <c r="C219" s="4"/>
      <c r="D219" s="4"/>
      <c r="E219" s="4"/>
      <c r="F219" s="12"/>
    </row>
    <row r="220" spans="1:6" ht="15.6">
      <c r="A220" s="15"/>
      <c r="B220" s="15"/>
      <c r="C220" s="4"/>
      <c r="D220" s="4"/>
      <c r="E220" s="4"/>
      <c r="F220" s="12"/>
    </row>
    <row r="221" spans="1:6" ht="15.6">
      <c r="A221" s="15"/>
      <c r="B221" s="15"/>
      <c r="C221" s="4"/>
      <c r="D221" s="4"/>
      <c r="E221" s="4"/>
      <c r="F221" s="12"/>
    </row>
    <row r="222" spans="1:6" ht="15.6">
      <c r="A222" s="15"/>
      <c r="B222" s="15"/>
      <c r="C222" s="4"/>
      <c r="D222" s="4"/>
      <c r="E222" s="4"/>
      <c r="F222" s="12"/>
    </row>
    <row r="223" spans="1:6" ht="15.6">
      <c r="A223" s="15"/>
      <c r="B223" s="15"/>
      <c r="C223" s="4"/>
      <c r="D223" s="4"/>
      <c r="E223" s="4"/>
      <c r="F223" s="12"/>
    </row>
    <row r="224" spans="1:6" ht="15.6">
      <c r="A224" s="15"/>
      <c r="B224" s="15"/>
      <c r="C224" s="4"/>
      <c r="D224" s="4"/>
      <c r="E224" s="4"/>
      <c r="F224" s="12"/>
    </row>
    <row r="225" spans="1:6" ht="15.6">
      <c r="A225" s="15"/>
      <c r="B225" s="15"/>
      <c r="C225" s="4"/>
      <c r="D225" s="4"/>
      <c r="E225" s="4"/>
      <c r="F225" s="12"/>
    </row>
    <row r="226" spans="1:6" ht="15.6">
      <c r="A226" s="15"/>
      <c r="B226" s="15"/>
      <c r="C226" s="4"/>
      <c r="D226" s="4"/>
      <c r="E226" s="4"/>
      <c r="F226" s="12"/>
    </row>
    <row r="227" spans="1:6" ht="15.6">
      <c r="A227" s="15"/>
      <c r="B227" s="15"/>
      <c r="C227" s="4"/>
      <c r="D227" s="4"/>
      <c r="E227" s="4"/>
      <c r="F227" s="12"/>
    </row>
    <row r="228" spans="1:6" ht="15.6">
      <c r="A228" s="15"/>
      <c r="B228" s="15"/>
      <c r="C228" s="4"/>
      <c r="D228" s="4"/>
      <c r="E228" s="4"/>
      <c r="F228" s="12"/>
    </row>
    <row r="229" spans="1:6" ht="15.6">
      <c r="A229" s="15"/>
      <c r="B229" s="15"/>
      <c r="C229" s="4"/>
      <c r="D229" s="4"/>
      <c r="E229" s="4"/>
      <c r="F229" s="12"/>
    </row>
    <row r="230" spans="1:6" ht="15.6">
      <c r="A230" s="15"/>
      <c r="B230" s="15"/>
      <c r="C230" s="4"/>
      <c r="D230" s="4"/>
      <c r="E230" s="4"/>
      <c r="F230" s="12"/>
    </row>
    <row r="231" spans="1:6" ht="15.6">
      <c r="A231" s="15"/>
      <c r="B231" s="15"/>
      <c r="C231" s="4"/>
      <c r="D231" s="4"/>
      <c r="E231" s="4"/>
      <c r="F231" s="12"/>
    </row>
    <row r="232" spans="1:6" ht="15.6">
      <c r="A232" s="15"/>
      <c r="B232" s="15"/>
      <c r="C232" s="4"/>
      <c r="D232" s="4"/>
      <c r="E232" s="4"/>
      <c r="F232" s="12"/>
    </row>
    <row r="233" spans="1:6" ht="15.6">
      <c r="A233" s="15"/>
      <c r="B233" s="15"/>
      <c r="C233" s="4"/>
      <c r="D233" s="4"/>
      <c r="E233" s="4"/>
      <c r="F233" s="12"/>
    </row>
    <row r="234" spans="1:6" ht="15.6">
      <c r="A234" s="15"/>
      <c r="B234" s="15"/>
      <c r="C234" s="4"/>
      <c r="D234" s="4"/>
      <c r="E234" s="4"/>
      <c r="F234" s="12"/>
    </row>
    <row r="235" spans="1:6" ht="15.6">
      <c r="A235" s="15"/>
      <c r="B235" s="15"/>
      <c r="C235" s="4"/>
      <c r="D235" s="4"/>
      <c r="E235" s="4"/>
      <c r="F235" s="12"/>
    </row>
    <row r="236" spans="1:6" ht="15.6">
      <c r="A236" s="15"/>
      <c r="B236" s="15"/>
      <c r="C236" s="4"/>
      <c r="D236" s="4"/>
      <c r="E236" s="4"/>
      <c r="F236" s="12"/>
    </row>
    <row r="237" spans="1:6" ht="15.6">
      <c r="A237" s="15"/>
      <c r="B237" s="15"/>
      <c r="C237" s="4"/>
      <c r="D237" s="4"/>
      <c r="E237" s="4"/>
      <c r="F237" s="12"/>
    </row>
    <row r="238" spans="1:6" ht="15.6">
      <c r="A238" s="15"/>
      <c r="B238" s="15"/>
      <c r="C238" s="4"/>
      <c r="D238" s="4"/>
      <c r="E238" s="4"/>
      <c r="F238" s="12"/>
    </row>
    <row r="239" spans="1:6" ht="15.6">
      <c r="A239" s="15"/>
      <c r="B239" s="15"/>
      <c r="C239" s="4"/>
      <c r="D239" s="4"/>
      <c r="E239" s="4"/>
      <c r="F239" s="12"/>
    </row>
    <row r="240" spans="1:6" ht="15.6">
      <c r="A240" s="15"/>
      <c r="B240" s="15"/>
      <c r="C240" s="4"/>
      <c r="D240" s="4"/>
      <c r="E240" s="4"/>
      <c r="F240" s="12"/>
    </row>
    <row r="241" spans="1:6" ht="15.6">
      <c r="A241" s="15"/>
      <c r="B241" s="15"/>
      <c r="C241" s="4"/>
      <c r="D241" s="4"/>
      <c r="E241" s="4"/>
      <c r="F241" s="12"/>
    </row>
    <row r="242" spans="1:6" ht="15.6">
      <c r="A242" s="15"/>
      <c r="B242" s="15"/>
      <c r="C242" s="4"/>
      <c r="D242" s="4"/>
      <c r="E242" s="4"/>
      <c r="F242" s="12"/>
    </row>
    <row r="243" spans="1:6" ht="15.6">
      <c r="A243" s="15"/>
      <c r="B243" s="15"/>
      <c r="C243" s="4"/>
      <c r="D243" s="4"/>
      <c r="E243" s="4"/>
      <c r="F243" s="12"/>
    </row>
    <row r="244" spans="1:6" ht="15.6">
      <c r="A244" s="15"/>
      <c r="B244" s="15"/>
      <c r="C244" s="4"/>
      <c r="D244" s="4"/>
      <c r="E244" s="4"/>
      <c r="F244" s="12"/>
    </row>
    <row r="245" spans="1:6" ht="15.6">
      <c r="A245" s="15"/>
      <c r="B245" s="15"/>
      <c r="C245" s="4"/>
      <c r="D245" s="4"/>
      <c r="E245" s="4"/>
      <c r="F245" s="12"/>
    </row>
    <row r="246" spans="1:6" ht="15.6">
      <c r="A246" s="15"/>
      <c r="B246" s="15"/>
      <c r="C246" s="4"/>
      <c r="D246" s="4"/>
      <c r="E246" s="4"/>
      <c r="F246" s="12"/>
    </row>
    <row r="247" spans="1:6" ht="15.6">
      <c r="A247" s="15"/>
      <c r="B247" s="15"/>
      <c r="C247" s="4"/>
      <c r="D247" s="4"/>
      <c r="E247" s="4"/>
      <c r="F247" s="12"/>
    </row>
    <row r="248" spans="1:6" ht="15.6">
      <c r="A248" s="15"/>
      <c r="B248" s="15"/>
      <c r="C248" s="4"/>
      <c r="D248" s="4"/>
      <c r="E248" s="4"/>
      <c r="F248" s="12"/>
    </row>
    <row r="249" spans="1:6" ht="15.6">
      <c r="A249" s="15"/>
      <c r="B249" s="15"/>
      <c r="C249" s="4"/>
      <c r="D249" s="4"/>
      <c r="E249" s="4"/>
      <c r="F249" s="12"/>
    </row>
    <row r="250" spans="1:6" ht="15.6">
      <c r="A250" s="15"/>
      <c r="B250" s="15"/>
      <c r="C250" s="4"/>
      <c r="D250" s="4"/>
      <c r="E250" s="4"/>
      <c r="F250" s="12"/>
    </row>
    <row r="251" spans="1:6" ht="15.6">
      <c r="A251" s="15"/>
      <c r="B251" s="15"/>
      <c r="C251" s="4"/>
      <c r="D251" s="4"/>
      <c r="E251" s="4"/>
      <c r="F251" s="12"/>
    </row>
    <row r="252" spans="1:6" ht="15.6">
      <c r="A252" s="15"/>
      <c r="B252" s="15"/>
      <c r="C252" s="4"/>
      <c r="D252" s="4"/>
      <c r="E252" s="4"/>
      <c r="F252" s="12"/>
    </row>
    <row r="253" spans="1:6" ht="15.6">
      <c r="A253" s="15"/>
      <c r="B253" s="15"/>
      <c r="C253" s="4"/>
      <c r="D253" s="4"/>
      <c r="E253" s="4"/>
      <c r="F253" s="12"/>
    </row>
    <row r="254" spans="1:6" ht="15.6">
      <c r="A254" s="15"/>
      <c r="B254" s="15"/>
      <c r="C254" s="4"/>
      <c r="D254" s="4"/>
      <c r="E254" s="4"/>
      <c r="F254" s="12"/>
    </row>
    <row r="255" spans="1:6" ht="15.6">
      <c r="A255" s="15"/>
      <c r="B255" s="15"/>
      <c r="C255" s="4"/>
      <c r="D255" s="4"/>
      <c r="E255" s="4"/>
      <c r="F255" s="12"/>
    </row>
    <row r="256" spans="1:6" ht="15.6">
      <c r="A256" s="15"/>
      <c r="B256" s="15"/>
      <c r="C256" s="4"/>
      <c r="D256" s="4"/>
      <c r="E256" s="4"/>
      <c r="F256" s="12"/>
    </row>
    <row r="257" spans="1:6" ht="15.6">
      <c r="A257" s="15"/>
      <c r="B257" s="15"/>
      <c r="C257" s="4"/>
      <c r="D257" s="4"/>
      <c r="E257" s="4"/>
      <c r="F257" s="12"/>
    </row>
    <row r="258" spans="1:6" ht="15.6">
      <c r="A258" s="15"/>
      <c r="B258" s="15"/>
      <c r="C258" s="4"/>
      <c r="D258" s="4"/>
      <c r="E258" s="4"/>
      <c r="F258" s="12"/>
    </row>
    <row r="259" spans="1:6" ht="15.6">
      <c r="A259" s="15"/>
      <c r="B259" s="15"/>
      <c r="C259" s="4"/>
      <c r="D259" s="4"/>
      <c r="E259" s="4"/>
      <c r="F259" s="12"/>
    </row>
    <row r="260" spans="1:6" ht="15.6">
      <c r="A260" s="15"/>
      <c r="B260" s="15"/>
      <c r="C260" s="4"/>
      <c r="D260" s="4"/>
      <c r="E260" s="4"/>
      <c r="F260" s="12"/>
    </row>
    <row r="261" spans="1:6" ht="15.6">
      <c r="A261" s="15"/>
      <c r="B261" s="15"/>
      <c r="C261" s="4"/>
      <c r="D261" s="4"/>
      <c r="E261" s="4"/>
      <c r="F261" s="12"/>
    </row>
    <row r="262" spans="1:6" ht="15.6">
      <c r="A262" s="15"/>
      <c r="B262" s="15"/>
      <c r="C262" s="4"/>
      <c r="D262" s="4"/>
      <c r="E262" s="4"/>
      <c r="F262" s="12"/>
    </row>
    <row r="263" spans="1:6" ht="15.6">
      <c r="A263" s="15"/>
      <c r="B263" s="15"/>
      <c r="C263" s="4"/>
      <c r="D263" s="4"/>
      <c r="E263" s="4"/>
      <c r="F263" s="12"/>
    </row>
    <row r="264" spans="1:6" ht="15.6">
      <c r="A264" s="15"/>
      <c r="B264" s="15"/>
      <c r="C264" s="4"/>
      <c r="D264" s="4"/>
      <c r="E264" s="4"/>
      <c r="F264" s="12"/>
    </row>
    <row r="265" spans="1:6" ht="15.6">
      <c r="A265" s="15"/>
      <c r="B265" s="15"/>
      <c r="C265" s="4"/>
      <c r="D265" s="4"/>
      <c r="E265" s="4"/>
      <c r="F265" s="12"/>
    </row>
    <row r="266" spans="1:6" ht="15.6">
      <c r="A266" s="15"/>
      <c r="B266" s="15"/>
      <c r="C266" s="4"/>
      <c r="D266" s="4"/>
      <c r="E266" s="4"/>
      <c r="F266" s="12"/>
    </row>
    <row r="267" spans="1:6" ht="15.6">
      <c r="A267" s="15"/>
      <c r="B267" s="15"/>
      <c r="C267" s="4"/>
      <c r="D267" s="4"/>
      <c r="E267" s="4"/>
      <c r="F267" s="12"/>
    </row>
    <row r="268" spans="1:6" ht="15.6">
      <c r="A268" s="15"/>
      <c r="B268" s="15"/>
      <c r="C268" s="4"/>
      <c r="D268" s="4"/>
      <c r="E268" s="4"/>
      <c r="F268" s="12"/>
    </row>
    <row r="269" spans="1:6" ht="15.6">
      <c r="A269" s="15"/>
      <c r="B269" s="15"/>
      <c r="C269" s="4"/>
      <c r="D269" s="4"/>
      <c r="E269" s="4"/>
      <c r="F269" s="12"/>
    </row>
    <row r="270" spans="1:6" ht="15.6">
      <c r="A270" s="15"/>
      <c r="B270" s="15"/>
      <c r="C270" s="4"/>
      <c r="D270" s="4"/>
      <c r="E270" s="4"/>
      <c r="F270" s="12"/>
    </row>
    <row r="271" spans="1:6" ht="15.6">
      <c r="A271" s="15"/>
      <c r="B271" s="15"/>
      <c r="C271" s="4"/>
      <c r="D271" s="4"/>
      <c r="E271" s="4"/>
      <c r="F271" s="12"/>
    </row>
    <row r="272" spans="1:6" ht="15.6">
      <c r="A272" s="15"/>
      <c r="B272" s="15"/>
      <c r="C272" s="4"/>
      <c r="D272" s="4"/>
      <c r="E272" s="4"/>
      <c r="F272" s="12"/>
    </row>
    <row r="273" spans="1:6" ht="15.6">
      <c r="A273" s="15"/>
      <c r="B273" s="15"/>
      <c r="C273" s="4"/>
      <c r="D273" s="4"/>
      <c r="E273" s="4"/>
      <c r="F273" s="12"/>
    </row>
    <row r="274" spans="1:6" ht="15.6">
      <c r="A274" s="15"/>
      <c r="B274" s="15"/>
      <c r="C274" s="4"/>
      <c r="D274" s="4"/>
      <c r="E274" s="4"/>
      <c r="F274" s="12"/>
    </row>
    <row r="275" spans="1:6" ht="15.6">
      <c r="A275" s="15"/>
      <c r="B275" s="15"/>
      <c r="C275" s="4"/>
      <c r="D275" s="4"/>
      <c r="E275" s="4"/>
      <c r="F275" s="12"/>
    </row>
    <row r="276" spans="1:6" ht="15.6">
      <c r="A276" s="15"/>
      <c r="B276" s="15"/>
      <c r="C276" s="4"/>
      <c r="D276" s="4"/>
      <c r="E276" s="4"/>
      <c r="F276" s="12"/>
    </row>
    <row r="277" spans="1:6" ht="15.6">
      <c r="A277" s="15"/>
      <c r="B277" s="15"/>
      <c r="C277" s="4"/>
      <c r="D277" s="4"/>
      <c r="E277" s="4"/>
      <c r="F277" s="12"/>
    </row>
    <row r="278" spans="1:6" ht="15.6">
      <c r="A278" s="15"/>
      <c r="B278" s="15"/>
      <c r="C278" s="4"/>
      <c r="D278" s="4"/>
      <c r="E278" s="4"/>
      <c r="F278" s="12"/>
    </row>
    <row r="279" spans="1:6" ht="15.6">
      <c r="A279" s="15"/>
      <c r="B279" s="15"/>
      <c r="C279" s="4"/>
      <c r="D279" s="4"/>
      <c r="E279" s="4"/>
      <c r="F279" s="12"/>
    </row>
    <row r="280" spans="1:6" ht="15.6">
      <c r="A280" s="15"/>
      <c r="B280" s="15"/>
      <c r="C280" s="4"/>
      <c r="D280" s="4"/>
      <c r="E280" s="4"/>
      <c r="F280" s="12"/>
    </row>
    <row r="281" spans="1:6" ht="15.6">
      <c r="A281" s="15"/>
      <c r="B281" s="15"/>
      <c r="C281" s="4"/>
      <c r="D281" s="4"/>
      <c r="E281" s="4"/>
      <c r="F281" s="12"/>
    </row>
    <row r="282" spans="1:6" ht="15.6">
      <c r="A282" s="15"/>
      <c r="B282" s="15"/>
      <c r="C282" s="4"/>
      <c r="D282" s="4"/>
      <c r="E282" s="4"/>
      <c r="F282" s="12"/>
    </row>
    <row r="283" spans="1:6" ht="15.6">
      <c r="A283" s="15"/>
      <c r="B283" s="15"/>
      <c r="C283" s="4"/>
      <c r="D283" s="4"/>
      <c r="E283" s="4"/>
      <c r="F283" s="12"/>
    </row>
    <row r="284" spans="1:6" ht="15.6">
      <c r="A284" s="15"/>
      <c r="B284" s="15"/>
      <c r="C284" s="4"/>
      <c r="D284" s="4"/>
      <c r="E284" s="4"/>
      <c r="F284" s="12"/>
    </row>
    <row r="285" spans="1:6" ht="15.6">
      <c r="A285" s="15"/>
      <c r="B285" s="15"/>
      <c r="C285" s="4"/>
      <c r="D285" s="4"/>
      <c r="E285" s="4"/>
      <c r="F285" s="12"/>
    </row>
    <row r="286" spans="1:6" ht="15.6">
      <c r="A286" s="15"/>
      <c r="B286" s="15"/>
      <c r="C286" s="4"/>
      <c r="D286" s="4"/>
      <c r="E286" s="4"/>
      <c r="F286" s="12"/>
    </row>
    <row r="287" spans="1:6" ht="15.6">
      <c r="A287" s="15"/>
      <c r="B287" s="15"/>
      <c r="C287" s="4"/>
      <c r="D287" s="4"/>
      <c r="E287" s="4"/>
      <c r="F287" s="12"/>
    </row>
    <row r="288" spans="1:6" ht="15.6">
      <c r="A288" s="15"/>
      <c r="B288" s="15"/>
      <c r="C288" s="4"/>
      <c r="D288" s="4"/>
      <c r="E288" s="4"/>
      <c r="F288" s="12"/>
    </row>
    <row r="289" spans="1:6" ht="15.6">
      <c r="A289" s="15"/>
      <c r="B289" s="15"/>
      <c r="C289" s="4"/>
      <c r="D289" s="4"/>
      <c r="E289" s="4"/>
      <c r="F289" s="12"/>
    </row>
    <row r="290" spans="1:6" ht="15.6">
      <c r="A290" s="15"/>
      <c r="B290" s="15"/>
      <c r="C290" s="4"/>
      <c r="D290" s="4"/>
      <c r="E290" s="4"/>
      <c r="F290" s="12"/>
    </row>
    <row r="291" spans="1:6" ht="15.6">
      <c r="A291" s="15"/>
      <c r="B291" s="15"/>
      <c r="C291" s="4"/>
      <c r="D291" s="4"/>
      <c r="E291" s="4"/>
      <c r="F291" s="12"/>
    </row>
    <row r="292" spans="1:6" ht="15.6">
      <c r="A292" s="15"/>
      <c r="B292" s="15"/>
      <c r="C292" s="4"/>
      <c r="D292" s="4"/>
      <c r="E292" s="4"/>
      <c r="F292" s="12"/>
    </row>
    <row r="293" spans="1:6" ht="15.6">
      <c r="A293" s="15"/>
      <c r="B293" s="15"/>
      <c r="C293" s="4"/>
      <c r="D293" s="4"/>
      <c r="E293" s="4"/>
      <c r="F293" s="12"/>
    </row>
    <row r="294" spans="1:6" ht="15.6">
      <c r="A294" s="15"/>
      <c r="B294" s="15"/>
      <c r="C294" s="4"/>
      <c r="D294" s="4"/>
      <c r="E294" s="4"/>
      <c r="F294" s="12"/>
    </row>
    <row r="295" spans="1:6" ht="15.6">
      <c r="A295" s="15"/>
      <c r="B295" s="15"/>
      <c r="C295" s="4"/>
      <c r="D295" s="4"/>
      <c r="E295" s="4"/>
      <c r="F295" s="12"/>
    </row>
    <row r="296" spans="1:6" ht="15.6">
      <c r="A296" s="15"/>
      <c r="B296" s="15"/>
      <c r="C296" s="4"/>
      <c r="D296" s="4"/>
      <c r="E296" s="4"/>
      <c r="F296" s="12"/>
    </row>
    <row r="297" spans="1:6" ht="15.6">
      <c r="A297" s="15"/>
      <c r="B297" s="15"/>
      <c r="C297" s="4"/>
      <c r="D297" s="4"/>
      <c r="E297" s="4"/>
      <c r="F297" s="12"/>
    </row>
    <row r="298" spans="1:6" ht="15.6">
      <c r="A298" s="15"/>
      <c r="B298" s="15"/>
      <c r="C298" s="4"/>
      <c r="D298" s="4"/>
      <c r="E298" s="4"/>
      <c r="F298" s="12"/>
    </row>
    <row r="299" spans="1:6" ht="15.6">
      <c r="A299" s="15"/>
      <c r="B299" s="15"/>
      <c r="C299" s="4"/>
      <c r="D299" s="4"/>
      <c r="E299" s="4"/>
      <c r="F299" s="12"/>
    </row>
    <row r="300" spans="1:6" ht="15.6">
      <c r="A300" s="15"/>
      <c r="B300" s="15"/>
      <c r="C300" s="4"/>
      <c r="D300" s="4"/>
      <c r="E300" s="4"/>
      <c r="F300" s="12"/>
    </row>
    <row r="301" spans="1:6" ht="15.6">
      <c r="A301" s="15"/>
      <c r="B301" s="15"/>
      <c r="C301" s="4"/>
      <c r="D301" s="4"/>
      <c r="E301" s="4"/>
      <c r="F301" s="12"/>
    </row>
    <row r="302" spans="1:6" ht="15.6">
      <c r="A302" s="15"/>
      <c r="B302" s="15"/>
      <c r="C302" s="4"/>
      <c r="D302" s="4"/>
      <c r="E302" s="4"/>
      <c r="F302" s="12"/>
    </row>
    <row r="303" spans="1:6" ht="15.6">
      <c r="A303" s="15"/>
      <c r="B303" s="15"/>
      <c r="C303" s="4"/>
      <c r="D303" s="4"/>
      <c r="E303" s="4"/>
      <c r="F303" s="12"/>
    </row>
    <row r="304" spans="1:6" ht="15.6">
      <c r="A304" s="15"/>
      <c r="B304" s="15"/>
      <c r="C304" s="4"/>
      <c r="D304" s="4"/>
      <c r="E304" s="4"/>
      <c r="F304" s="12"/>
    </row>
    <row r="305" spans="1:6" ht="15.6">
      <c r="A305" s="15"/>
      <c r="B305" s="15"/>
      <c r="C305" s="4"/>
      <c r="D305" s="4"/>
      <c r="E305" s="4"/>
      <c r="F305" s="12"/>
    </row>
    <row r="306" spans="1:6" ht="15.6">
      <c r="A306" s="15"/>
      <c r="B306" s="15"/>
      <c r="C306" s="4"/>
      <c r="D306" s="4"/>
      <c r="E306" s="4"/>
      <c r="F306" s="12"/>
    </row>
    <row r="307" spans="1:6" ht="15.6">
      <c r="A307" s="15"/>
      <c r="B307" s="15"/>
      <c r="C307" s="4"/>
      <c r="D307" s="4"/>
      <c r="E307" s="4"/>
      <c r="F307" s="12"/>
    </row>
    <row r="308" spans="1:6" ht="15.6">
      <c r="A308" s="15"/>
      <c r="B308" s="15"/>
      <c r="C308" s="4"/>
      <c r="D308" s="4"/>
      <c r="E308" s="4"/>
      <c r="F308" s="12"/>
    </row>
    <row r="309" spans="1:6" ht="15.6">
      <c r="A309" s="15"/>
      <c r="B309" s="15"/>
      <c r="C309" s="4"/>
      <c r="D309" s="4"/>
      <c r="E309" s="4"/>
      <c r="F309" s="12"/>
    </row>
    <row r="310" spans="1:6" ht="15.6">
      <c r="A310" s="15"/>
      <c r="B310" s="15"/>
      <c r="C310" s="4"/>
      <c r="D310" s="4"/>
      <c r="E310" s="4"/>
      <c r="F310" s="12"/>
    </row>
    <row r="311" spans="1:6" ht="15.6">
      <c r="A311" s="15"/>
      <c r="B311" s="15"/>
      <c r="C311" s="4"/>
      <c r="D311" s="4"/>
      <c r="E311" s="4"/>
      <c r="F311" s="12"/>
    </row>
    <row r="312" spans="1:6" ht="15.6">
      <c r="A312" s="15"/>
      <c r="B312" s="15"/>
      <c r="C312" s="4"/>
      <c r="D312" s="4"/>
      <c r="E312" s="4"/>
      <c r="F312" s="12"/>
    </row>
    <row r="313" spans="1:6" ht="15.6">
      <c r="A313" s="15"/>
      <c r="B313" s="15"/>
      <c r="C313" s="4"/>
      <c r="D313" s="4"/>
      <c r="E313" s="4"/>
      <c r="F313" s="12"/>
    </row>
    <row r="314" spans="1:6" ht="15.6">
      <c r="A314" s="15"/>
      <c r="B314" s="15"/>
      <c r="C314" s="4"/>
      <c r="D314" s="4"/>
      <c r="E314" s="4"/>
      <c r="F314" s="12"/>
    </row>
    <row r="315" spans="1:6" ht="15.6">
      <c r="A315" s="15"/>
      <c r="B315" s="15"/>
      <c r="C315" s="4"/>
      <c r="D315" s="4"/>
      <c r="E315" s="4"/>
      <c r="F315" s="12"/>
    </row>
    <row r="316" spans="1:6" ht="15.6">
      <c r="A316" s="15"/>
      <c r="B316" s="15"/>
      <c r="C316" s="4"/>
      <c r="D316" s="4"/>
      <c r="E316" s="4"/>
      <c r="F316" s="12"/>
    </row>
    <row r="317" spans="1:6" ht="15.6">
      <c r="A317" s="15"/>
      <c r="B317" s="15"/>
      <c r="C317" s="4"/>
      <c r="D317" s="4"/>
      <c r="E317" s="4"/>
      <c r="F317" s="12"/>
    </row>
    <row r="318" spans="1:6" ht="15.6">
      <c r="A318" s="15"/>
      <c r="B318" s="15"/>
      <c r="C318" s="4"/>
      <c r="D318" s="4"/>
      <c r="E318" s="4"/>
      <c r="F318" s="12"/>
    </row>
    <row r="319" spans="1:6" ht="15.6">
      <c r="A319" s="15"/>
      <c r="B319" s="15"/>
      <c r="C319" s="4"/>
      <c r="D319" s="4"/>
      <c r="E319" s="4"/>
      <c r="F319" s="12"/>
    </row>
    <row r="320" spans="1:6" ht="15.6">
      <c r="A320" s="15"/>
      <c r="B320" s="15"/>
      <c r="C320" s="4"/>
      <c r="D320" s="4"/>
      <c r="E320" s="4"/>
      <c r="F320" s="12"/>
    </row>
    <row r="321" spans="1:6" ht="15.6">
      <c r="A321" s="15"/>
      <c r="B321" s="15"/>
      <c r="C321" s="4"/>
      <c r="D321" s="4"/>
      <c r="E321" s="4"/>
      <c r="F321" s="12"/>
    </row>
    <row r="322" spans="1:6" ht="15.6">
      <c r="A322" s="15"/>
      <c r="B322" s="15"/>
      <c r="C322" s="4"/>
      <c r="D322" s="4"/>
      <c r="E322" s="4"/>
      <c r="F322" s="12"/>
    </row>
    <row r="323" spans="1:6" ht="15.6">
      <c r="A323" s="15"/>
      <c r="B323" s="15"/>
      <c r="C323" s="4"/>
      <c r="D323" s="4"/>
      <c r="E323" s="4"/>
      <c r="F323" s="12"/>
    </row>
    <row r="324" spans="1:6" ht="15.6">
      <c r="A324" s="15"/>
      <c r="B324" s="15"/>
      <c r="C324" s="4"/>
      <c r="D324" s="4"/>
      <c r="E324" s="4"/>
      <c r="F324" s="12"/>
    </row>
    <row r="325" spans="1:6" ht="15.6">
      <c r="A325" s="15"/>
      <c r="B325" s="15"/>
      <c r="C325" s="4"/>
      <c r="D325" s="4"/>
      <c r="E325" s="4"/>
      <c r="F325" s="12"/>
    </row>
    <row r="326" spans="1:6" ht="15.6">
      <c r="A326" s="15"/>
      <c r="B326" s="15"/>
      <c r="C326" s="4"/>
      <c r="D326" s="4"/>
      <c r="E326" s="4"/>
      <c r="F326" s="12"/>
    </row>
    <row r="327" spans="1:6" ht="15.6">
      <c r="A327" s="15"/>
      <c r="B327" s="15"/>
      <c r="C327" s="4"/>
      <c r="D327" s="4"/>
      <c r="E327" s="4"/>
      <c r="F327" s="12"/>
    </row>
    <row r="328" spans="1:6" ht="15.6">
      <c r="A328" s="15"/>
      <c r="B328" s="15"/>
      <c r="C328" s="4"/>
      <c r="D328" s="4"/>
      <c r="E328" s="4"/>
      <c r="F328" s="12"/>
    </row>
    <row r="329" spans="1:6" ht="15.6">
      <c r="A329" s="15"/>
      <c r="B329" s="15"/>
      <c r="C329" s="4"/>
      <c r="D329" s="4"/>
      <c r="E329" s="4"/>
      <c r="F329" s="12"/>
    </row>
    <row r="330" spans="1:6" ht="15.6">
      <c r="A330" s="15"/>
      <c r="B330" s="15"/>
      <c r="C330" s="4"/>
      <c r="D330" s="4"/>
      <c r="E330" s="4"/>
      <c r="F330" s="12"/>
    </row>
    <row r="331" spans="1:6" ht="15.6">
      <c r="A331" s="15"/>
      <c r="B331" s="15"/>
      <c r="C331" s="4"/>
      <c r="D331" s="4"/>
      <c r="E331" s="4"/>
      <c r="F331" s="12"/>
    </row>
    <row r="332" spans="1:6" ht="15.6">
      <c r="A332" s="15"/>
      <c r="B332" s="15"/>
      <c r="C332" s="4"/>
      <c r="D332" s="4"/>
      <c r="E332" s="4"/>
      <c r="F332" s="12"/>
    </row>
    <row r="333" spans="1:6" ht="15.6">
      <c r="A333" s="15"/>
      <c r="B333" s="15"/>
      <c r="C333" s="4"/>
      <c r="D333" s="4"/>
      <c r="E333" s="4"/>
      <c r="F333" s="12"/>
    </row>
    <row r="334" spans="1:6" ht="15.6">
      <c r="A334" s="15"/>
      <c r="B334" s="15"/>
      <c r="C334" s="4"/>
      <c r="D334" s="4"/>
      <c r="E334" s="4"/>
      <c r="F334" s="12"/>
    </row>
    <row r="335" spans="1:6" ht="15.6">
      <c r="A335" s="15"/>
      <c r="B335" s="15"/>
      <c r="C335" s="4"/>
      <c r="D335" s="4"/>
      <c r="E335" s="4"/>
      <c r="F335" s="12"/>
    </row>
    <row r="336" spans="1:6" ht="15.6">
      <c r="A336" s="15"/>
      <c r="B336" s="15"/>
      <c r="C336" s="4"/>
      <c r="D336" s="4"/>
      <c r="E336" s="4"/>
      <c r="F336" s="12"/>
    </row>
    <row r="337" spans="1:6" ht="15.6">
      <c r="A337" s="15"/>
      <c r="B337" s="15"/>
      <c r="C337" s="4"/>
      <c r="D337" s="4"/>
      <c r="E337" s="4"/>
      <c r="F337" s="12"/>
    </row>
    <row r="338" spans="1:6" ht="15.6">
      <c r="A338" s="15"/>
      <c r="B338" s="15"/>
      <c r="C338" s="4"/>
      <c r="D338" s="4"/>
      <c r="E338" s="4"/>
      <c r="F338" s="12"/>
    </row>
    <row r="339" spans="1:6" ht="15.6">
      <c r="A339" s="15"/>
      <c r="B339" s="15"/>
      <c r="C339" s="4"/>
      <c r="D339" s="4"/>
      <c r="E339" s="4"/>
      <c r="F339" s="12"/>
    </row>
    <row r="340" spans="1:6" ht="15.6">
      <c r="A340" s="15"/>
      <c r="B340" s="15"/>
      <c r="C340" s="4"/>
      <c r="D340" s="4"/>
      <c r="E340" s="4"/>
      <c r="F340" s="12"/>
    </row>
    <row r="341" spans="1:6" ht="15.6">
      <c r="A341" s="15"/>
      <c r="B341" s="15"/>
      <c r="C341" s="4"/>
      <c r="D341" s="4"/>
      <c r="E341" s="4"/>
      <c r="F341" s="12"/>
    </row>
    <row r="342" spans="1:6" ht="15.6">
      <c r="A342" s="15"/>
      <c r="B342" s="15"/>
      <c r="C342" s="4"/>
      <c r="D342" s="4"/>
      <c r="E342" s="4"/>
      <c r="F342" s="12"/>
    </row>
    <row r="343" spans="1:6" ht="15.6">
      <c r="A343" s="15"/>
      <c r="B343" s="15"/>
      <c r="C343" s="4"/>
      <c r="D343" s="4"/>
      <c r="E343" s="4"/>
      <c r="F343" s="12"/>
    </row>
    <row r="344" spans="1:6" ht="15.6">
      <c r="A344" s="15"/>
      <c r="B344" s="15"/>
      <c r="C344" s="4"/>
      <c r="D344" s="4"/>
      <c r="E344" s="4"/>
      <c r="F344" s="12"/>
    </row>
    <row r="345" spans="1:6" ht="15.6">
      <c r="A345" s="15"/>
      <c r="B345" s="15"/>
      <c r="C345" s="4"/>
      <c r="D345" s="4"/>
      <c r="E345" s="4"/>
      <c r="F345" s="12"/>
    </row>
    <row r="346" spans="1:6" ht="15.6">
      <c r="A346" s="15"/>
      <c r="B346" s="15"/>
      <c r="C346" s="4"/>
      <c r="D346" s="4"/>
      <c r="E346" s="4"/>
      <c r="F346" s="12"/>
    </row>
    <row r="347" spans="1:6" ht="15.6">
      <c r="A347" s="15"/>
      <c r="B347" s="15"/>
      <c r="C347" s="4"/>
      <c r="D347" s="4"/>
      <c r="E347" s="4"/>
      <c r="F347" s="12"/>
    </row>
    <row r="348" spans="1:6" ht="15.6">
      <c r="A348" s="15"/>
      <c r="B348" s="15"/>
      <c r="C348" s="4"/>
      <c r="D348" s="4"/>
      <c r="E348" s="4"/>
      <c r="F348" s="12"/>
    </row>
    <row r="349" spans="1:6" ht="15.6">
      <c r="A349" s="15"/>
      <c r="B349" s="15"/>
      <c r="C349" s="4"/>
      <c r="D349" s="4"/>
      <c r="E349" s="4"/>
      <c r="F349" s="12"/>
    </row>
    <row r="350" spans="1:6" ht="15.6">
      <c r="A350" s="15"/>
      <c r="B350" s="15"/>
      <c r="C350" s="4"/>
      <c r="D350" s="4"/>
      <c r="E350" s="4"/>
      <c r="F350" s="12"/>
    </row>
    <row r="351" spans="1:6" ht="15.6">
      <c r="A351" s="15"/>
      <c r="B351" s="15"/>
      <c r="C351" s="4"/>
      <c r="D351" s="4"/>
      <c r="E351" s="4"/>
      <c r="F351" s="12"/>
    </row>
    <row r="352" spans="1:6" ht="15.6">
      <c r="A352" s="15"/>
      <c r="B352" s="15"/>
      <c r="C352" s="4"/>
      <c r="D352" s="4"/>
      <c r="E352" s="4"/>
      <c r="F352" s="12"/>
    </row>
    <row r="353" spans="1:6" ht="15.6">
      <c r="A353" s="15"/>
      <c r="B353" s="15"/>
      <c r="C353" s="4"/>
      <c r="D353" s="4"/>
      <c r="E353" s="4"/>
      <c r="F353" s="12"/>
    </row>
    <row r="354" spans="1:6" ht="15.6">
      <c r="A354" s="15"/>
      <c r="B354" s="15"/>
      <c r="C354" s="4"/>
      <c r="D354" s="4"/>
      <c r="E354" s="4"/>
      <c r="F354" s="12"/>
    </row>
    <row r="355" spans="1:6" ht="15.6">
      <c r="A355" s="15"/>
      <c r="B355" s="15"/>
      <c r="C355" s="4"/>
      <c r="D355" s="4"/>
      <c r="E355" s="4"/>
      <c r="F355" s="12"/>
    </row>
    <row r="356" spans="1:6" ht="15.6">
      <c r="A356" s="15"/>
      <c r="B356" s="15"/>
      <c r="C356" s="4"/>
      <c r="D356" s="4"/>
      <c r="E356" s="4"/>
      <c r="F356" s="12"/>
    </row>
    <row r="357" spans="1:6" ht="15.6">
      <c r="A357" s="15"/>
      <c r="B357" s="15"/>
      <c r="C357" s="4"/>
      <c r="D357" s="4"/>
      <c r="E357" s="4"/>
      <c r="F357" s="12"/>
    </row>
    <row r="358" spans="1:6" ht="15.6">
      <c r="A358" s="15"/>
      <c r="B358" s="15"/>
      <c r="C358" s="4"/>
      <c r="D358" s="4"/>
      <c r="E358" s="4"/>
      <c r="F358" s="12"/>
    </row>
    <row r="359" spans="1:6" ht="15.6">
      <c r="A359" s="15"/>
      <c r="B359" s="15"/>
      <c r="C359" s="4"/>
      <c r="D359" s="4"/>
      <c r="E359" s="4"/>
      <c r="F359" s="12"/>
    </row>
    <row r="360" spans="1:6" ht="15.6">
      <c r="A360" s="15"/>
      <c r="B360" s="15"/>
      <c r="C360" s="4"/>
      <c r="D360" s="4"/>
      <c r="E360" s="4"/>
      <c r="F360" s="12"/>
    </row>
    <row r="361" spans="1:6" ht="15.6">
      <c r="A361" s="15"/>
      <c r="B361" s="15"/>
      <c r="C361" s="4"/>
      <c r="D361" s="4"/>
      <c r="E361" s="4"/>
      <c r="F361" s="12"/>
    </row>
    <row r="362" spans="1:6" ht="15.6">
      <c r="A362" s="15"/>
      <c r="B362" s="15"/>
      <c r="C362" s="4"/>
      <c r="D362" s="4"/>
      <c r="E362" s="4"/>
      <c r="F362" s="12"/>
    </row>
    <row r="363" spans="1:6" ht="15.6">
      <c r="A363" s="15"/>
      <c r="B363" s="15"/>
      <c r="C363" s="4"/>
      <c r="D363" s="4"/>
      <c r="E363" s="4"/>
      <c r="F363" s="12"/>
    </row>
    <row r="364" spans="1:6" ht="15.6">
      <c r="A364" s="15"/>
      <c r="B364" s="15"/>
      <c r="C364" s="4"/>
      <c r="D364" s="4"/>
      <c r="E364" s="4"/>
      <c r="F364" s="12"/>
    </row>
    <row r="365" spans="1:6" ht="15.6">
      <c r="A365" s="15"/>
      <c r="B365" s="15"/>
      <c r="C365" s="4"/>
      <c r="D365" s="4"/>
      <c r="E365" s="4"/>
      <c r="F365" s="12"/>
    </row>
    <row r="366" spans="1:6" ht="15.6">
      <c r="A366" s="15"/>
      <c r="B366" s="15"/>
      <c r="C366" s="4"/>
      <c r="D366" s="4"/>
      <c r="E366" s="4"/>
      <c r="F366" s="12"/>
    </row>
    <row r="367" spans="1:6" ht="15.6">
      <c r="A367" s="15"/>
      <c r="B367" s="15"/>
      <c r="C367" s="4"/>
      <c r="D367" s="4"/>
      <c r="E367" s="4"/>
      <c r="F367" s="12"/>
    </row>
    <row r="368" spans="1:6" ht="15.6">
      <c r="A368" s="15"/>
      <c r="B368" s="15"/>
      <c r="C368" s="4"/>
      <c r="D368" s="4"/>
      <c r="E368" s="4"/>
      <c r="F368" s="12"/>
    </row>
    <row r="369" spans="1:6" ht="15.6">
      <c r="A369" s="15"/>
      <c r="B369" s="15"/>
      <c r="C369" s="4"/>
      <c r="D369" s="4"/>
      <c r="E369" s="4"/>
      <c r="F369" s="12"/>
    </row>
    <row r="370" spans="1:6" ht="15.6">
      <c r="A370" s="15"/>
      <c r="B370" s="15"/>
      <c r="C370" s="4"/>
      <c r="D370" s="4"/>
      <c r="E370" s="4"/>
      <c r="F370" s="12"/>
    </row>
    <row r="371" spans="1:6" ht="15.6">
      <c r="A371" s="15"/>
      <c r="B371" s="15"/>
      <c r="C371" s="4"/>
      <c r="D371" s="4"/>
      <c r="E371" s="4"/>
      <c r="F371" s="12"/>
    </row>
    <row r="372" spans="1:6" ht="15.6">
      <c r="A372" s="15"/>
      <c r="B372" s="15"/>
      <c r="C372" s="4"/>
      <c r="D372" s="4"/>
      <c r="E372" s="4"/>
      <c r="F372" s="12"/>
    </row>
    <row r="373" spans="1:6" ht="15.6">
      <c r="A373" s="15"/>
      <c r="B373" s="15"/>
      <c r="C373" s="4"/>
      <c r="D373" s="4"/>
      <c r="E373" s="4"/>
      <c r="F373" s="12"/>
    </row>
    <row r="374" spans="1:6" ht="15.6">
      <c r="A374" s="15"/>
      <c r="B374" s="15"/>
      <c r="C374" s="4"/>
      <c r="D374" s="4"/>
      <c r="E374" s="4"/>
      <c r="F374" s="12"/>
    </row>
    <row r="375" spans="1:6" ht="15.6">
      <c r="A375" s="15"/>
      <c r="B375" s="15"/>
      <c r="C375" s="4"/>
      <c r="D375" s="4"/>
      <c r="E375" s="4"/>
      <c r="F375" s="12"/>
    </row>
    <row r="376" spans="1:6" ht="15.6">
      <c r="A376" s="15"/>
      <c r="B376" s="15"/>
      <c r="C376" s="4"/>
      <c r="D376" s="4"/>
      <c r="E376" s="4"/>
      <c r="F376" s="12"/>
    </row>
    <row r="377" spans="1:6" ht="15.6">
      <c r="A377" s="15"/>
      <c r="B377" s="15"/>
      <c r="C377" s="4"/>
      <c r="D377" s="4"/>
      <c r="E377" s="4"/>
      <c r="F377" s="12"/>
    </row>
    <row r="378" spans="1:6" ht="15.6">
      <c r="A378" s="15"/>
      <c r="B378" s="15"/>
      <c r="C378" s="4"/>
      <c r="D378" s="4"/>
      <c r="E378" s="4"/>
      <c r="F378" s="12"/>
    </row>
    <row r="379" spans="1:6" ht="15.6">
      <c r="A379" s="15"/>
      <c r="B379" s="15"/>
      <c r="C379" s="4"/>
      <c r="D379" s="4"/>
      <c r="E379" s="4"/>
      <c r="F379" s="12"/>
    </row>
    <row r="380" spans="1:6" ht="15.6">
      <c r="A380" s="15"/>
      <c r="B380" s="15"/>
      <c r="C380" s="4"/>
      <c r="D380" s="4"/>
      <c r="E380" s="4"/>
      <c r="F380" s="12"/>
    </row>
    <row r="381" spans="1:6" ht="15.6">
      <c r="A381" s="15"/>
      <c r="B381" s="15"/>
      <c r="C381" s="4"/>
      <c r="D381" s="4"/>
      <c r="E381" s="4"/>
      <c r="F381" s="12"/>
    </row>
    <row r="382" spans="1:6" ht="15.6">
      <c r="A382" s="15"/>
      <c r="B382" s="15"/>
      <c r="C382" s="4"/>
      <c r="D382" s="4"/>
      <c r="E382" s="4"/>
      <c r="F382" s="12"/>
    </row>
    <row r="383" spans="1:6" ht="15.6">
      <c r="A383" s="15"/>
      <c r="B383" s="15"/>
      <c r="C383" s="4"/>
      <c r="D383" s="4"/>
      <c r="E383" s="4"/>
      <c r="F383" s="12"/>
    </row>
    <row r="384" spans="1:6" ht="15.6">
      <c r="A384" s="15"/>
      <c r="B384" s="15"/>
      <c r="C384" s="4"/>
      <c r="D384" s="4"/>
      <c r="E384" s="4"/>
      <c r="F384" s="12"/>
    </row>
    <row r="385" spans="1:6" ht="15.6">
      <c r="A385" s="15"/>
      <c r="B385" s="15"/>
      <c r="C385" s="4"/>
      <c r="D385" s="4"/>
      <c r="E385" s="4"/>
      <c r="F385" s="12"/>
    </row>
    <row r="386" spans="1:6" ht="15.6">
      <c r="A386" s="15"/>
      <c r="B386" s="15"/>
      <c r="C386" s="4"/>
      <c r="D386" s="4"/>
      <c r="E386" s="4"/>
      <c r="F386" s="12"/>
    </row>
    <row r="387" spans="1:6" ht="15.6">
      <c r="A387" s="15"/>
      <c r="B387" s="15"/>
      <c r="C387" s="4"/>
      <c r="D387" s="4"/>
      <c r="E387" s="4"/>
      <c r="F387" s="12"/>
    </row>
    <row r="388" spans="1:6" ht="15.6">
      <c r="A388" s="15"/>
      <c r="B388" s="15"/>
      <c r="C388" s="4"/>
      <c r="D388" s="4"/>
      <c r="E388" s="4"/>
      <c r="F388" s="12"/>
    </row>
    <row r="389" spans="1:6" ht="15.6">
      <c r="A389" s="15"/>
      <c r="B389" s="15"/>
      <c r="C389" s="4"/>
      <c r="D389" s="4"/>
      <c r="E389" s="4"/>
      <c r="F389" s="12"/>
    </row>
    <row r="390" spans="1:6" ht="15.6">
      <c r="A390" s="15"/>
      <c r="B390" s="15"/>
      <c r="C390" s="4"/>
      <c r="D390" s="4"/>
      <c r="E390" s="4"/>
      <c r="F390" s="12"/>
    </row>
    <row r="391" spans="1:6" ht="15.6">
      <c r="A391" s="15"/>
      <c r="B391" s="15"/>
      <c r="C391" s="4"/>
      <c r="D391" s="4"/>
      <c r="E391" s="4"/>
      <c r="F391" s="12"/>
    </row>
    <row r="392" spans="1:6" ht="15.6">
      <c r="A392" s="15"/>
      <c r="B392" s="15"/>
      <c r="C392" s="4"/>
      <c r="D392" s="4"/>
      <c r="E392" s="4"/>
      <c r="F392" s="12"/>
    </row>
    <row r="393" spans="1:6" ht="15.6">
      <c r="A393" s="15"/>
      <c r="B393" s="15"/>
      <c r="C393" s="4"/>
      <c r="D393" s="4"/>
      <c r="E393" s="4"/>
      <c r="F393" s="12"/>
    </row>
    <row r="394" spans="1:6" ht="15.6">
      <c r="A394" s="15"/>
      <c r="B394" s="15"/>
      <c r="C394" s="4"/>
      <c r="D394" s="4"/>
      <c r="E394" s="4"/>
      <c r="F394" s="12"/>
    </row>
    <row r="395" spans="1:6" ht="15.6">
      <c r="A395" s="15"/>
      <c r="B395" s="15"/>
      <c r="C395" s="4"/>
      <c r="D395" s="4"/>
      <c r="E395" s="4"/>
      <c r="F395" s="12"/>
    </row>
    <row r="396" spans="1:6" ht="15.6">
      <c r="A396" s="15"/>
      <c r="B396" s="15"/>
      <c r="C396" s="4"/>
      <c r="D396" s="4"/>
      <c r="E396" s="4"/>
      <c r="F396" s="12"/>
    </row>
    <row r="397" spans="1:6" ht="15.6">
      <c r="A397" s="15"/>
      <c r="B397" s="15"/>
      <c r="C397" s="4"/>
      <c r="D397" s="4"/>
      <c r="E397" s="4"/>
      <c r="F397" s="12"/>
    </row>
    <row r="398" spans="1:6" ht="15.6">
      <c r="A398" s="15"/>
      <c r="B398" s="15"/>
      <c r="C398" s="4"/>
      <c r="D398" s="4"/>
      <c r="E398" s="4"/>
      <c r="F398" s="12"/>
    </row>
    <row r="399" spans="1:6" ht="15.6">
      <c r="A399" s="15"/>
      <c r="B399" s="15"/>
      <c r="C399" s="4"/>
      <c r="D399" s="4"/>
      <c r="E399" s="4"/>
      <c r="F399" s="12"/>
    </row>
    <row r="400" spans="1:6" ht="15.6">
      <c r="A400" s="15"/>
      <c r="B400" s="15"/>
      <c r="C400" s="4"/>
      <c r="D400" s="4"/>
      <c r="E400" s="4"/>
      <c r="F400" s="12"/>
    </row>
    <row r="401" spans="1:6" ht="15.6">
      <c r="A401" s="15"/>
      <c r="B401" s="15"/>
      <c r="C401" s="4"/>
      <c r="D401" s="4"/>
      <c r="E401" s="4"/>
      <c r="F401" s="12"/>
    </row>
    <row r="402" spans="1:6" ht="15.6">
      <c r="A402" s="15"/>
      <c r="B402" s="15"/>
      <c r="C402" s="4"/>
      <c r="D402" s="4"/>
      <c r="E402" s="4"/>
      <c r="F402" s="12"/>
    </row>
    <row r="403" spans="1:6" ht="15.6">
      <c r="A403" s="15"/>
      <c r="B403" s="15"/>
      <c r="C403" s="4"/>
      <c r="D403" s="4"/>
      <c r="E403" s="4"/>
      <c r="F403" s="12"/>
    </row>
    <row r="404" spans="1:6" ht="15.6">
      <c r="A404" s="15"/>
      <c r="B404" s="15"/>
      <c r="C404" s="4"/>
      <c r="D404" s="4"/>
      <c r="E404" s="4"/>
      <c r="F404" s="12"/>
    </row>
    <row r="405" spans="1:6" ht="15.6">
      <c r="A405" s="15"/>
      <c r="B405" s="15"/>
      <c r="C405" s="4"/>
      <c r="D405" s="4"/>
      <c r="E405" s="4"/>
      <c r="F405" s="12"/>
    </row>
    <row r="406" spans="1:6" ht="15.6">
      <c r="A406" s="15"/>
      <c r="B406" s="15"/>
      <c r="C406" s="4"/>
      <c r="D406" s="4"/>
      <c r="E406" s="4"/>
      <c r="F406" s="12"/>
    </row>
    <row r="407" spans="1:6" ht="15.6">
      <c r="A407" s="15"/>
      <c r="B407" s="15"/>
      <c r="C407" s="4"/>
      <c r="D407" s="4"/>
      <c r="E407" s="4"/>
      <c r="F407" s="12"/>
    </row>
    <row r="408" spans="1:6" ht="15.6">
      <c r="A408" s="15"/>
      <c r="B408" s="15"/>
      <c r="C408" s="4"/>
      <c r="D408" s="4"/>
      <c r="E408" s="4"/>
      <c r="F408" s="12"/>
    </row>
    <row r="409" spans="1:6" ht="15.6">
      <c r="A409" s="15"/>
      <c r="B409" s="15"/>
      <c r="C409" s="4"/>
      <c r="D409" s="4"/>
      <c r="E409" s="4"/>
      <c r="F409" s="12"/>
    </row>
    <row r="410" spans="1:6" ht="15.6">
      <c r="A410" s="15"/>
      <c r="B410" s="15"/>
      <c r="C410" s="4"/>
      <c r="D410" s="4"/>
      <c r="E410" s="4"/>
      <c r="F410" s="12"/>
    </row>
    <row r="411" spans="1:6" ht="15.6">
      <c r="A411" s="15"/>
      <c r="B411" s="15"/>
      <c r="C411" s="4"/>
      <c r="D411" s="4"/>
      <c r="E411" s="4"/>
      <c r="F411" s="12"/>
    </row>
    <row r="412" spans="1:6" ht="15.6">
      <c r="A412" s="15"/>
      <c r="B412" s="15"/>
      <c r="C412" s="4"/>
      <c r="D412" s="4"/>
      <c r="E412" s="4"/>
      <c r="F412" s="12"/>
    </row>
    <row r="413" spans="1:6" ht="15.6">
      <c r="A413" s="15"/>
      <c r="B413" s="15"/>
      <c r="C413" s="4"/>
      <c r="D413" s="4"/>
      <c r="E413" s="4"/>
      <c r="F413" s="12"/>
    </row>
    <row r="414" spans="1:6" ht="15.6">
      <c r="A414" s="15"/>
      <c r="B414" s="15"/>
      <c r="C414" s="4"/>
      <c r="D414" s="4"/>
      <c r="E414" s="4"/>
      <c r="F414" s="12"/>
    </row>
    <row r="415" spans="1:6" ht="15.6">
      <c r="A415" s="15"/>
      <c r="B415" s="15"/>
      <c r="C415" s="4"/>
      <c r="D415" s="4"/>
      <c r="E415" s="4"/>
      <c r="F415" s="12"/>
    </row>
    <row r="416" spans="1:6" ht="15.6">
      <c r="A416" s="15"/>
      <c r="B416" s="15"/>
      <c r="C416" s="4"/>
      <c r="D416" s="4"/>
      <c r="E416" s="4"/>
      <c r="F416" s="12"/>
    </row>
    <row r="417" spans="1:6" ht="15.6">
      <c r="A417" s="15"/>
      <c r="B417" s="15"/>
      <c r="C417" s="4"/>
      <c r="D417" s="4"/>
      <c r="E417" s="4"/>
      <c r="F417" s="12"/>
    </row>
    <row r="418" spans="1:6" ht="15.6">
      <c r="A418" s="15"/>
      <c r="B418" s="15"/>
      <c r="C418" s="4"/>
      <c r="D418" s="4"/>
      <c r="E418" s="4"/>
      <c r="F418" s="12"/>
    </row>
    <row r="419" spans="1:6" ht="15.6">
      <c r="A419" s="15"/>
      <c r="B419" s="15"/>
      <c r="C419" s="4"/>
      <c r="D419" s="4"/>
      <c r="E419" s="4"/>
      <c r="F419" s="12"/>
    </row>
    <row r="420" spans="1:6" ht="15.6">
      <c r="A420" s="15"/>
      <c r="B420" s="15"/>
      <c r="C420" s="4"/>
      <c r="D420" s="4"/>
      <c r="E420" s="4"/>
      <c r="F420" s="12"/>
    </row>
    <row r="421" spans="1:6" ht="15.6">
      <c r="A421" s="15"/>
      <c r="B421" s="15"/>
      <c r="C421" s="4"/>
      <c r="D421" s="4"/>
      <c r="E421" s="4"/>
      <c r="F421" s="12"/>
    </row>
    <row r="422" spans="1:6" ht="15.6">
      <c r="A422" s="15"/>
      <c r="B422" s="15"/>
      <c r="C422" s="4"/>
      <c r="D422" s="4"/>
      <c r="E422" s="4"/>
      <c r="F422" s="12"/>
    </row>
    <row r="423" spans="1:6" ht="15.6">
      <c r="A423" s="15"/>
      <c r="B423" s="15"/>
      <c r="C423" s="4"/>
      <c r="D423" s="4"/>
      <c r="E423" s="4"/>
      <c r="F423" s="12"/>
    </row>
    <row r="424" spans="1:6" ht="15.6">
      <c r="A424" s="15"/>
      <c r="B424" s="15"/>
      <c r="C424" s="4"/>
      <c r="D424" s="4"/>
      <c r="E424" s="4"/>
      <c r="F424" s="12"/>
    </row>
    <row r="425" spans="1:6" ht="15.6">
      <c r="A425" s="15"/>
      <c r="B425" s="15"/>
      <c r="C425" s="4"/>
      <c r="D425" s="4"/>
      <c r="E425" s="4"/>
      <c r="F425" s="12"/>
    </row>
    <row r="426" spans="1:6" ht="15.6">
      <c r="A426" s="15"/>
      <c r="B426" s="15"/>
      <c r="C426" s="4"/>
      <c r="D426" s="4"/>
      <c r="E426" s="4"/>
      <c r="F426" s="12"/>
    </row>
    <row r="427" spans="1:6" ht="15.6">
      <c r="A427" s="15"/>
      <c r="B427" s="15"/>
      <c r="C427" s="4"/>
      <c r="D427" s="4"/>
      <c r="E427" s="4"/>
      <c r="F427" s="12"/>
    </row>
    <row r="428" spans="1:6" ht="15.6">
      <c r="A428" s="15"/>
      <c r="B428" s="15"/>
      <c r="C428" s="4"/>
      <c r="D428" s="4"/>
      <c r="E428" s="4"/>
      <c r="F428" s="12"/>
    </row>
    <row r="429" spans="1:6" ht="15.6">
      <c r="A429" s="15"/>
      <c r="B429" s="15"/>
      <c r="C429" s="4"/>
      <c r="D429" s="4"/>
      <c r="E429" s="4"/>
      <c r="F429" s="12"/>
    </row>
    <row r="430" spans="1:6" ht="15.6">
      <c r="A430" s="15"/>
      <c r="B430" s="15"/>
      <c r="C430" s="4"/>
      <c r="D430" s="4"/>
      <c r="E430" s="4"/>
      <c r="F430" s="12"/>
    </row>
    <row r="431" spans="1:6" ht="15.6">
      <c r="A431" s="15"/>
      <c r="B431" s="15"/>
      <c r="C431" s="4"/>
      <c r="D431" s="4"/>
      <c r="E431" s="4"/>
      <c r="F431" s="12"/>
    </row>
    <row r="432" spans="1:6" ht="15.6">
      <c r="A432" s="15"/>
      <c r="B432" s="15"/>
      <c r="C432" s="4"/>
      <c r="D432" s="4"/>
      <c r="E432" s="4"/>
      <c r="F432" s="12"/>
    </row>
    <row r="433" spans="1:6" ht="15.6">
      <c r="A433" s="15"/>
      <c r="B433" s="15"/>
      <c r="C433" s="4"/>
      <c r="D433" s="4"/>
      <c r="E433" s="4"/>
      <c r="F433" s="12"/>
    </row>
    <row r="434" spans="1:6" ht="15.6">
      <c r="A434" s="15"/>
      <c r="B434" s="15"/>
      <c r="C434" s="4"/>
      <c r="D434" s="4"/>
      <c r="E434" s="4"/>
      <c r="F434" s="12"/>
    </row>
    <row r="435" spans="1:6" ht="15.6">
      <c r="A435" s="15"/>
      <c r="B435" s="15"/>
      <c r="C435" s="4"/>
      <c r="D435" s="4"/>
      <c r="E435" s="4"/>
      <c r="F435" s="12"/>
    </row>
    <row r="436" spans="1:6" ht="15.6">
      <c r="A436" s="15"/>
      <c r="B436" s="15"/>
      <c r="C436" s="4"/>
      <c r="D436" s="4"/>
      <c r="E436" s="4"/>
      <c r="F436" s="12"/>
    </row>
    <row r="437" spans="1:6" ht="15.6">
      <c r="A437" s="15"/>
      <c r="B437" s="15"/>
      <c r="C437" s="4"/>
      <c r="D437" s="4"/>
      <c r="E437" s="4"/>
      <c r="F437" s="12"/>
    </row>
    <row r="438" spans="1:6" ht="15.6">
      <c r="A438" s="15"/>
      <c r="B438" s="15"/>
      <c r="C438" s="4"/>
      <c r="D438" s="4"/>
      <c r="E438" s="4"/>
      <c r="F438" s="12"/>
    </row>
    <row r="439" spans="1:6" ht="15.6">
      <c r="A439" s="15"/>
      <c r="B439" s="15"/>
      <c r="C439" s="4"/>
      <c r="D439" s="4"/>
      <c r="E439" s="4"/>
      <c r="F439" s="12"/>
    </row>
    <row r="440" spans="1:6" ht="15.6">
      <c r="A440" s="15"/>
      <c r="B440" s="15"/>
      <c r="C440" s="4"/>
      <c r="D440" s="4"/>
      <c r="E440" s="4"/>
      <c r="F440" s="12"/>
    </row>
    <row r="441" spans="1:6" ht="15.6">
      <c r="A441" s="15"/>
      <c r="B441" s="15"/>
      <c r="C441" s="4"/>
      <c r="D441" s="4"/>
      <c r="E441" s="4"/>
      <c r="F441" s="12"/>
    </row>
    <row r="442" spans="1:6" ht="15.6">
      <c r="A442" s="15"/>
      <c r="B442" s="15"/>
      <c r="C442" s="4"/>
      <c r="D442" s="4"/>
      <c r="E442" s="4"/>
      <c r="F442" s="12"/>
    </row>
    <row r="443" spans="1:6" ht="15.6">
      <c r="A443" s="15"/>
      <c r="B443" s="15"/>
      <c r="C443" s="4"/>
      <c r="D443" s="4"/>
      <c r="E443" s="4"/>
      <c r="F443" s="12"/>
    </row>
    <row r="444" spans="1:6" ht="15.6">
      <c r="A444" s="15"/>
      <c r="B444" s="15"/>
      <c r="C444" s="4"/>
      <c r="D444" s="4"/>
      <c r="E444" s="4"/>
      <c r="F444" s="12"/>
    </row>
    <row r="445" spans="1:6" ht="15.6">
      <c r="A445" s="15"/>
      <c r="B445" s="15"/>
      <c r="C445" s="4"/>
      <c r="D445" s="4"/>
      <c r="E445" s="4"/>
      <c r="F445" s="12"/>
    </row>
    <row r="446" spans="1:6" ht="15.6">
      <c r="A446" s="15"/>
      <c r="B446" s="15"/>
      <c r="C446" s="4"/>
      <c r="D446" s="4"/>
      <c r="E446" s="4"/>
      <c r="F446" s="12"/>
    </row>
    <row r="447" spans="1:6" ht="15.6">
      <c r="A447" s="15"/>
      <c r="B447" s="15"/>
      <c r="C447" s="4"/>
      <c r="D447" s="4"/>
      <c r="E447" s="4"/>
      <c r="F447" s="12"/>
    </row>
    <row r="448" spans="1:6" ht="15.6">
      <c r="A448" s="15"/>
      <c r="B448" s="15"/>
      <c r="C448" s="4"/>
      <c r="D448" s="4"/>
      <c r="E448" s="4"/>
      <c r="F448" s="12"/>
    </row>
    <row r="449" spans="1:6" ht="15.6">
      <c r="A449" s="15"/>
      <c r="B449" s="15"/>
      <c r="C449" s="4"/>
      <c r="D449" s="4"/>
      <c r="E449" s="4"/>
      <c r="F449" s="12"/>
    </row>
    <row r="450" spans="1:6" ht="15.6">
      <c r="A450" s="15"/>
      <c r="B450" s="15"/>
      <c r="C450" s="4"/>
      <c r="D450" s="4"/>
      <c r="E450" s="4"/>
      <c r="F450" s="12"/>
    </row>
    <row r="451" spans="1:6" ht="15.6">
      <c r="A451" s="15"/>
      <c r="B451" s="15"/>
      <c r="C451" s="4"/>
      <c r="D451" s="4"/>
      <c r="E451" s="4"/>
      <c r="F451" s="12"/>
    </row>
    <row r="452" spans="1:6" ht="15.6">
      <c r="A452" s="15"/>
      <c r="B452" s="15"/>
      <c r="C452" s="4"/>
      <c r="D452" s="4"/>
      <c r="E452" s="4"/>
      <c r="F452" s="12"/>
    </row>
    <row r="453" spans="1:6" ht="15.6">
      <c r="A453" s="15"/>
      <c r="B453" s="15"/>
      <c r="C453" s="4"/>
      <c r="D453" s="4"/>
      <c r="E453" s="4"/>
      <c r="F453" s="12"/>
    </row>
    <row r="454" spans="1:6" ht="15.6">
      <c r="A454" s="15"/>
      <c r="B454" s="15"/>
      <c r="C454" s="4"/>
      <c r="D454" s="4"/>
      <c r="E454" s="4"/>
      <c r="F454" s="12"/>
    </row>
    <row r="455" spans="1:6" ht="15.6">
      <c r="A455" s="15"/>
      <c r="B455" s="15"/>
      <c r="C455" s="4"/>
      <c r="D455" s="4"/>
      <c r="E455" s="4"/>
      <c r="F455" s="12"/>
    </row>
    <row r="456" spans="1:6" ht="15.6">
      <c r="A456" s="15"/>
      <c r="B456" s="15"/>
      <c r="C456" s="4"/>
      <c r="D456" s="4"/>
      <c r="E456" s="4"/>
      <c r="F456" s="12"/>
    </row>
    <row r="457" spans="1:6" ht="15.6">
      <c r="A457" s="15"/>
      <c r="B457" s="15"/>
      <c r="C457" s="4"/>
      <c r="D457" s="4"/>
      <c r="E457" s="4"/>
      <c r="F457" s="12"/>
    </row>
    <row r="458" spans="1:6" ht="15.6">
      <c r="A458" s="15"/>
      <c r="B458" s="15"/>
      <c r="C458" s="4"/>
      <c r="D458" s="4"/>
      <c r="E458" s="4"/>
      <c r="F458" s="12"/>
    </row>
    <row r="459" spans="1:6" ht="15.6">
      <c r="A459" s="15"/>
      <c r="B459" s="15"/>
      <c r="C459" s="4"/>
      <c r="D459" s="4"/>
      <c r="E459" s="4"/>
      <c r="F459" s="12"/>
    </row>
    <row r="460" spans="1:6" ht="15.6">
      <c r="A460" s="15"/>
      <c r="B460" s="15"/>
      <c r="C460" s="4"/>
      <c r="D460" s="4"/>
      <c r="E460" s="4"/>
      <c r="F460" s="12"/>
    </row>
    <row r="461" spans="1:6" ht="15.6">
      <c r="A461" s="15"/>
      <c r="B461" s="15"/>
      <c r="C461" s="4"/>
      <c r="D461" s="4"/>
      <c r="E461" s="4"/>
      <c r="F461" s="12"/>
    </row>
    <row r="462" spans="1:6" ht="15.6">
      <c r="A462" s="15"/>
      <c r="B462" s="15"/>
      <c r="C462" s="4"/>
      <c r="D462" s="4"/>
      <c r="E462" s="4"/>
      <c r="F462" s="12"/>
    </row>
    <row r="463" spans="1:6" ht="15.6">
      <c r="A463" s="15"/>
      <c r="B463" s="15"/>
      <c r="C463" s="4"/>
      <c r="D463" s="4"/>
      <c r="E463" s="4"/>
      <c r="F463" s="12"/>
    </row>
    <row r="464" spans="1:6" ht="15.6">
      <c r="A464" s="15"/>
      <c r="B464" s="15"/>
      <c r="C464" s="4"/>
      <c r="D464" s="4"/>
      <c r="E464" s="4"/>
      <c r="F464" s="12"/>
    </row>
    <row r="465" spans="1:6" ht="15.6">
      <c r="A465" s="15"/>
      <c r="B465" s="15"/>
      <c r="C465" s="4"/>
      <c r="D465" s="4"/>
      <c r="E465" s="4"/>
      <c r="F465" s="12"/>
    </row>
    <row r="466" spans="1:6" ht="15.6">
      <c r="A466" s="15"/>
      <c r="B466" s="15"/>
      <c r="C466" s="4"/>
      <c r="D466" s="4"/>
      <c r="E466" s="4"/>
      <c r="F466" s="12"/>
    </row>
    <row r="467" spans="1:6" ht="15.6">
      <c r="A467" s="15"/>
      <c r="B467" s="15"/>
      <c r="C467" s="4"/>
      <c r="D467" s="4"/>
      <c r="E467" s="4"/>
      <c r="F467" s="12"/>
    </row>
    <row r="468" spans="1:6" ht="15.6">
      <c r="A468" s="15"/>
      <c r="B468" s="15"/>
      <c r="C468" s="4"/>
      <c r="D468" s="4"/>
      <c r="E468" s="4"/>
      <c r="F468" s="12"/>
    </row>
    <row r="469" spans="1:6" ht="15.6">
      <c r="A469" s="15"/>
      <c r="B469" s="15"/>
      <c r="C469" s="4"/>
      <c r="D469" s="4"/>
      <c r="E469" s="4"/>
      <c r="F469" s="12"/>
    </row>
    <row r="470" spans="1:6" ht="15.6">
      <c r="A470" s="15"/>
      <c r="B470" s="15"/>
      <c r="C470" s="4"/>
      <c r="D470" s="4"/>
      <c r="E470" s="4"/>
      <c r="F470" s="12"/>
    </row>
    <row r="471" spans="1:6" ht="15.6">
      <c r="A471" s="15"/>
      <c r="B471" s="15"/>
      <c r="C471" s="4"/>
      <c r="D471" s="4"/>
      <c r="E471" s="4"/>
      <c r="F471" s="12"/>
    </row>
    <row r="472" spans="1:6" ht="15.6">
      <c r="A472" s="15"/>
      <c r="B472" s="15"/>
      <c r="C472" s="4"/>
      <c r="D472" s="4"/>
      <c r="E472" s="4"/>
      <c r="F472" s="12"/>
    </row>
    <row r="473" spans="1:6" ht="15.6">
      <c r="A473" s="15"/>
      <c r="B473" s="15"/>
      <c r="C473" s="4"/>
      <c r="D473" s="4"/>
      <c r="E473" s="4"/>
      <c r="F473" s="12"/>
    </row>
    <row r="474" spans="1:6" ht="15.6">
      <c r="A474" s="15"/>
      <c r="B474" s="15"/>
      <c r="C474" s="4"/>
      <c r="D474" s="4"/>
      <c r="E474" s="4"/>
      <c r="F474" s="12"/>
    </row>
    <row r="475" spans="1:6" ht="15.6">
      <c r="A475" s="15"/>
      <c r="B475" s="15"/>
      <c r="C475" s="4"/>
      <c r="D475" s="4"/>
      <c r="E475" s="4"/>
      <c r="F475" s="12"/>
    </row>
    <row r="476" spans="1:6" ht="15.6">
      <c r="A476" s="15"/>
      <c r="B476" s="15"/>
      <c r="C476" s="4"/>
      <c r="D476" s="4"/>
      <c r="E476" s="4"/>
      <c r="F476" s="12"/>
    </row>
    <row r="477" spans="1:6" ht="15.6">
      <c r="A477" s="15"/>
      <c r="B477" s="15"/>
      <c r="C477" s="4"/>
      <c r="D477" s="4"/>
      <c r="E477" s="4"/>
      <c r="F477" s="12"/>
    </row>
    <row r="478" spans="1:6" ht="15.6">
      <c r="A478" s="15"/>
      <c r="B478" s="15"/>
      <c r="C478" s="4"/>
      <c r="D478" s="4"/>
      <c r="E478" s="4"/>
      <c r="F478" s="12"/>
    </row>
    <row r="479" spans="1:6" ht="15.6">
      <c r="A479" s="15"/>
      <c r="B479" s="15"/>
      <c r="C479" s="4"/>
      <c r="D479" s="4"/>
      <c r="E479" s="4"/>
      <c r="F479" s="12"/>
    </row>
    <row r="480" spans="1:6" ht="15.6">
      <c r="A480" s="15"/>
      <c r="B480" s="15"/>
      <c r="C480" s="4"/>
      <c r="D480" s="4"/>
      <c r="E480" s="4"/>
      <c r="F480" s="12"/>
    </row>
    <row r="481" spans="1:6" ht="15.6">
      <c r="A481" s="15"/>
      <c r="B481" s="15"/>
      <c r="C481" s="4"/>
      <c r="D481" s="4"/>
      <c r="E481" s="4"/>
      <c r="F481" s="12"/>
    </row>
    <row r="482" spans="1:6" ht="15.6">
      <c r="A482" s="15"/>
      <c r="B482" s="15"/>
      <c r="C482" s="4"/>
      <c r="D482" s="4"/>
      <c r="E482" s="4"/>
      <c r="F482" s="12"/>
    </row>
    <row r="483" spans="1:6" ht="15.6">
      <c r="A483" s="15"/>
      <c r="B483" s="15"/>
      <c r="C483" s="4"/>
      <c r="D483" s="4"/>
      <c r="E483" s="4"/>
      <c r="F483" s="12"/>
    </row>
    <row r="484" spans="1:6" ht="15.6">
      <c r="A484" s="15"/>
      <c r="B484" s="15"/>
      <c r="C484" s="4"/>
      <c r="D484" s="4"/>
      <c r="E484" s="4"/>
      <c r="F484" s="12"/>
    </row>
    <row r="485" spans="1:6" ht="15.6">
      <c r="A485" s="15"/>
      <c r="B485" s="15"/>
      <c r="C485" s="4"/>
      <c r="D485" s="4"/>
      <c r="E485" s="4"/>
      <c r="F485" s="12"/>
    </row>
    <row r="486" spans="1:6" ht="15.6">
      <c r="A486" s="15"/>
      <c r="B486" s="15"/>
      <c r="C486" s="4"/>
      <c r="D486" s="4"/>
      <c r="E486" s="4"/>
      <c r="F486" s="12"/>
    </row>
    <row r="487" spans="1:6" ht="15.6">
      <c r="A487" s="15"/>
      <c r="B487" s="15"/>
      <c r="C487" s="4"/>
      <c r="D487" s="4"/>
      <c r="E487" s="4"/>
      <c r="F487" s="12"/>
    </row>
    <row r="488" spans="1:6" ht="15.6">
      <c r="A488" s="15"/>
      <c r="B488" s="15"/>
      <c r="C488" s="4"/>
      <c r="D488" s="4"/>
      <c r="E488" s="4"/>
      <c r="F488" s="12"/>
    </row>
    <row r="489" spans="1:6" ht="15.6">
      <c r="A489" s="15"/>
      <c r="B489" s="15"/>
      <c r="C489" s="4"/>
      <c r="D489" s="4"/>
      <c r="E489" s="4"/>
      <c r="F489" s="12"/>
    </row>
    <row r="490" spans="1:6" ht="15.6">
      <c r="A490" s="15"/>
      <c r="B490" s="15"/>
      <c r="C490" s="4"/>
      <c r="D490" s="4"/>
      <c r="E490" s="4"/>
      <c r="F490" s="12"/>
    </row>
    <row r="491" spans="1:6" ht="15.6">
      <c r="A491" s="15"/>
      <c r="B491" s="15"/>
      <c r="C491" s="4"/>
      <c r="D491" s="4"/>
      <c r="E491" s="4"/>
      <c r="F491" s="12"/>
    </row>
    <row r="492" spans="1:6" ht="15.6">
      <c r="A492" s="15"/>
      <c r="B492" s="15"/>
      <c r="C492" s="4"/>
      <c r="D492" s="4"/>
      <c r="E492" s="4"/>
      <c r="F492" s="12"/>
    </row>
    <row r="493" spans="1:6" ht="15.6">
      <c r="A493" s="15"/>
      <c r="B493" s="15"/>
      <c r="C493" s="4"/>
      <c r="D493" s="4"/>
      <c r="E493" s="4"/>
      <c r="F493" s="12"/>
    </row>
    <row r="494" spans="1:6" ht="15.6">
      <c r="A494" s="15"/>
      <c r="B494" s="15"/>
      <c r="C494" s="4"/>
      <c r="D494" s="4"/>
      <c r="E494" s="4"/>
      <c r="F494" s="12"/>
    </row>
    <row r="495" spans="1:6" ht="15.6">
      <c r="A495" s="15"/>
      <c r="B495" s="15"/>
      <c r="C495" s="4"/>
      <c r="D495" s="4"/>
      <c r="E495" s="4"/>
      <c r="F495" s="12"/>
    </row>
    <row r="496" spans="1:6" ht="15.6">
      <c r="A496" s="15"/>
      <c r="B496" s="15"/>
      <c r="C496" s="4"/>
      <c r="D496" s="4"/>
      <c r="E496" s="4"/>
      <c r="F496" s="12"/>
    </row>
    <row r="497" spans="1:6" ht="15.6">
      <c r="A497" s="15"/>
      <c r="B497" s="15"/>
      <c r="C497" s="4"/>
      <c r="D497" s="4"/>
      <c r="E497" s="4"/>
      <c r="F497" s="12"/>
    </row>
    <row r="498" spans="1:6" ht="15.6">
      <c r="A498" s="15"/>
      <c r="B498" s="15"/>
      <c r="C498" s="4"/>
      <c r="D498" s="4"/>
      <c r="E498" s="4"/>
      <c r="F498" s="12"/>
    </row>
    <row r="499" spans="1:6" ht="15.6">
      <c r="A499" s="15"/>
      <c r="B499" s="15"/>
      <c r="C499" s="4"/>
      <c r="D499" s="4"/>
      <c r="E499" s="4"/>
      <c r="F499" s="12"/>
    </row>
    <row r="500" spans="1:6" ht="15.6">
      <c r="A500" s="15"/>
      <c r="B500" s="15"/>
      <c r="C500" s="4"/>
      <c r="D500" s="4"/>
      <c r="E500" s="4"/>
      <c r="F500" s="12"/>
    </row>
  </sheetData>
  <sheetProtection algorithmName="SHA-512" hashValue="5vFWRvt/kQ+IyZ+ehWURV66CH9HKrgixuvvnPB9OeUxkfO4Bg+hSP6VSeEtn4NdBKgR2NpinH/JEl1Mfquz9FA==" saltValue="P2gx/+6X8J0j8HwqR/IN1w==" spinCount="100000" sheet="1" objects="1" scenarios="1"/>
  <customSheetViews>
    <customSheetView guid="{F9AD76E4-BA12-48A8-B026-0F4EAD2A2C7C}" showPageBreaks="1" printArea="1" showRuler="0" topLeftCell="F1">
      <pane ySplit="7" topLeftCell="A74" activePane="bottomLeft" state="frozen"/>
      <selection pane="bottomLeft" activeCell="H42" sqref="H42"/>
      <pageMargins left="0.32" right="0.18" top="0.49" bottom="0.38" header="0.23" footer="0.18"/>
      <pageSetup orientation="landscape" r:id="rId1"/>
      <headerFooter alignWithMargins="0">
        <oddHeader>&amp;C&amp;"Arial,Bold"Milwaukee County Department of Health &amp; Human Services (DHHS)</oddHeader>
        <oddFooter>&amp;LTravel Details&amp;RPage &amp;P of &amp;N</oddFooter>
      </headerFooter>
    </customSheetView>
  </customSheetViews>
  <mergeCells count="4">
    <mergeCell ref="C1:E1"/>
    <mergeCell ref="V1:W1"/>
    <mergeCell ref="A6:B6"/>
    <mergeCell ref="C2:E2"/>
  </mergeCells>
  <phoneticPr fontId="0" type="noConversion"/>
  <pageMargins left="0.25" right="0.25" top="0.79" bottom="0.42" header="0.2" footer="0.3"/>
  <pageSetup scale="77" orientation="portrait" r:id="rId2"/>
  <headerFooter alignWithMargins="0">
    <oddHeader>&amp;C&amp;"Times New Roman,Bold"&amp;16Milwaukee County Department of Health and Human Services (DHHS)&amp;"Arial,Regular"&amp;10
&amp;"Arial,Bold"&amp;12Travel Details</oddHeader>
    <oddFooter>&amp;C&amp;A&amp;RRevised 1/20/22</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A240"/>
  <sheetViews>
    <sheetView topLeftCell="A2" workbookViewId="0">
      <pane xSplit="19" ySplit="11" topLeftCell="T31" activePane="bottomRight" state="frozen"/>
      <selection activeCell="AA5" sqref="AA5"/>
      <selection pane="topRight" activeCell="AA5" sqref="AA5"/>
      <selection pane="bottomLeft" activeCell="AA5" sqref="AA5"/>
      <selection pane="bottomRight" activeCell="E8" sqref="E8"/>
    </sheetView>
  </sheetViews>
  <sheetFormatPr defaultColWidth="8.88671875" defaultRowHeight="13.2"/>
  <cols>
    <col min="1" max="1" width="8.109375" style="19" customWidth="1"/>
    <col min="2" max="2" width="11.6640625" style="19" customWidth="1"/>
    <col min="3" max="3" width="12.6640625" style="19" customWidth="1"/>
    <col min="4" max="4" width="13.44140625" style="19" customWidth="1"/>
    <col min="5" max="5" width="20.33203125" style="19" customWidth="1"/>
    <col min="6" max="6" width="4.6640625" style="19" hidden="1" customWidth="1"/>
    <col min="7" max="8" width="11.109375" style="19" hidden="1" customWidth="1"/>
    <col min="9" max="10" width="10.5546875" style="19" hidden="1" customWidth="1"/>
    <col min="11" max="11" width="10" style="19" hidden="1" customWidth="1"/>
    <col min="12" max="12" width="10.33203125" style="19" hidden="1" customWidth="1"/>
    <col min="13" max="13" width="10.44140625" style="19" hidden="1" customWidth="1"/>
    <col min="14" max="14" width="10.33203125" style="19" hidden="1" customWidth="1"/>
    <col min="15" max="15" width="11.33203125" style="19" hidden="1" customWidth="1"/>
    <col min="16" max="16" width="10.44140625" style="19" hidden="1" customWidth="1"/>
    <col min="17" max="17" width="12.6640625" style="19" hidden="1" customWidth="1"/>
    <col min="18" max="18" width="10.44140625" style="19" hidden="1" customWidth="1"/>
    <col min="19" max="19" width="10.5546875" style="19" hidden="1" customWidth="1"/>
    <col min="20" max="20" width="12.44140625" style="19" customWidth="1"/>
    <col min="21" max="21" width="11.44140625" style="19" customWidth="1"/>
    <col min="22" max="22" width="13.33203125" style="19" customWidth="1"/>
    <col min="23" max="23" width="9.109375" style="100" customWidth="1"/>
    <col min="24" max="24" width="8.88671875" style="19" customWidth="1"/>
    <col min="25" max="25" width="19.6640625" style="19" bestFit="1" customWidth="1"/>
    <col min="26" max="26" width="8.88671875" style="19" customWidth="1"/>
    <col min="27" max="27" width="13.6640625" style="19" bestFit="1" customWidth="1"/>
    <col min="28" max="28" width="27.44140625" style="19" customWidth="1"/>
    <col min="29" max="16384" width="8.88671875" style="19"/>
  </cols>
  <sheetData>
    <row r="1" spans="1:23" ht="21" customHeight="1">
      <c r="W1" s="19"/>
    </row>
    <row r="2" spans="1:23" s="23" customFormat="1" ht="15" customHeight="1">
      <c r="A2" s="19" t="s">
        <v>0</v>
      </c>
      <c r="B2" s="578" t="str">
        <f>IF(Exp!B2=0," ",Exp!B2)</f>
        <v xml:space="preserve"> </v>
      </c>
      <c r="C2" s="578"/>
      <c r="D2" s="578"/>
      <c r="E2" s="578"/>
      <c r="F2" s="149"/>
      <c r="G2" s="149"/>
      <c r="H2" s="21"/>
      <c r="I2" s="21"/>
      <c r="J2" s="21"/>
      <c r="K2" s="21"/>
      <c r="L2" s="21"/>
      <c r="M2" s="21"/>
      <c r="N2" s="21"/>
      <c r="O2" s="21"/>
      <c r="P2" s="21"/>
      <c r="Q2" s="150"/>
      <c r="R2" s="30"/>
      <c r="S2" s="30"/>
      <c r="T2" s="104" t="s">
        <v>1</v>
      </c>
      <c r="U2" s="576" t="str">
        <f>VLOOKUP(Exp!Y73,Exp!Y60:Z72,2)</f>
        <v>January</v>
      </c>
      <c r="V2" s="576"/>
    </row>
    <row r="3" spans="1:23" s="23" customFormat="1" ht="4.5" customHeight="1">
      <c r="A3" s="19"/>
      <c r="B3" s="101"/>
      <c r="C3" s="101"/>
      <c r="D3" s="101"/>
      <c r="E3" s="101"/>
      <c r="F3" s="101"/>
      <c r="G3" s="101"/>
      <c r="H3" s="26"/>
      <c r="I3" s="26"/>
      <c r="J3" s="26"/>
      <c r="K3" s="26"/>
      <c r="L3" s="26"/>
      <c r="M3" s="26"/>
      <c r="N3" s="26"/>
      <c r="O3" s="26"/>
      <c r="P3" s="26"/>
      <c r="Q3" s="150"/>
      <c r="R3" s="30"/>
      <c r="S3" s="30"/>
    </row>
    <row r="4" spans="1:23" s="23" customFormat="1" ht="13.5" customHeight="1">
      <c r="A4" s="19" t="s">
        <v>2</v>
      </c>
      <c r="B4" s="214" t="str">
        <f>IF(Exp!B4=0," ",Exp!B4)</f>
        <v xml:space="preserve"> </v>
      </c>
      <c r="C4" s="108"/>
      <c r="D4" s="105" t="s">
        <v>213</v>
      </c>
      <c r="E4" s="213" t="str">
        <f>VLOOKUP(Exp!AB66,Exp!AA60:AB65,2)</f>
        <v>CYFS</v>
      </c>
      <c r="F4" s="149"/>
      <c r="G4" s="149"/>
      <c r="H4" s="21"/>
      <c r="I4" s="21"/>
      <c r="J4" s="21"/>
      <c r="K4" s="21"/>
      <c r="L4" s="21"/>
      <c r="M4" s="21"/>
      <c r="N4" s="21"/>
      <c r="O4" s="21"/>
      <c r="P4" s="21"/>
      <c r="Q4" s="150"/>
      <c r="R4" s="28"/>
      <c r="S4" s="28"/>
      <c r="T4" s="215" t="s">
        <v>3</v>
      </c>
      <c r="U4" s="217" t="str">
        <f>IF(Exp!R4=0," ",Exp!R4)</f>
        <v xml:space="preserve"> </v>
      </c>
      <c r="V4" s="151"/>
    </row>
    <row r="5" spans="1:23" s="23" customFormat="1" ht="13.5" customHeight="1">
      <c r="A5" s="19" t="s">
        <v>327</v>
      </c>
      <c r="B5" s="101">
        <f>+Exp!$AA$75</f>
        <v>2</v>
      </c>
      <c r="C5" s="101"/>
      <c r="D5" s="101"/>
      <c r="E5" s="101"/>
      <c r="F5" s="101"/>
      <c r="G5" s="101"/>
      <c r="H5" s="26"/>
      <c r="I5" s="26"/>
      <c r="J5" s="26"/>
      <c r="K5" s="26"/>
      <c r="L5" s="26"/>
      <c r="M5" s="26"/>
      <c r="N5" s="26"/>
      <c r="O5" s="26"/>
      <c r="P5" s="26"/>
      <c r="Q5" s="577"/>
      <c r="R5" s="577"/>
      <c r="S5" s="30"/>
      <c r="T5" s="575" t="s">
        <v>4</v>
      </c>
      <c r="U5" s="575"/>
      <c r="V5" s="152"/>
    </row>
    <row r="6" spans="1:23" s="23" customFormat="1" ht="13.5" customHeight="1">
      <c r="A6" s="19" t="s">
        <v>5</v>
      </c>
      <c r="B6" s="214" t="str">
        <f>IF(Exp!B6=0," ",Exp!B6)</f>
        <v>Early Intervention - Birth to Three</v>
      </c>
      <c r="C6" s="153"/>
      <c r="D6" s="153"/>
      <c r="E6" s="149"/>
      <c r="F6" s="149"/>
      <c r="G6" s="149"/>
      <c r="H6" s="26"/>
      <c r="I6" s="26"/>
      <c r="J6" s="26"/>
      <c r="K6" s="26"/>
      <c r="L6" s="26"/>
      <c r="M6" s="26"/>
      <c r="N6" s="26"/>
      <c r="O6" s="26"/>
      <c r="P6" s="26"/>
      <c r="Q6" s="150"/>
      <c r="R6" s="28"/>
      <c r="S6" s="28"/>
      <c r="T6" s="216" t="s">
        <v>96</v>
      </c>
      <c r="U6" s="217" t="str">
        <f>IF(Exp!R6=0," ",Exp!R6)</f>
        <v>email</v>
      </c>
      <c r="V6" s="151"/>
    </row>
    <row r="7" spans="1:23" s="23" customFormat="1" ht="6" customHeight="1" thickBot="1">
      <c r="A7" s="19"/>
      <c r="B7" s="101"/>
      <c r="C7" s="101"/>
      <c r="D7" s="101"/>
      <c r="E7" s="101"/>
      <c r="F7" s="101"/>
      <c r="G7" s="101"/>
      <c r="H7" s="26"/>
      <c r="I7" s="26"/>
      <c r="J7" s="26"/>
      <c r="K7" s="26"/>
      <c r="L7" s="26"/>
      <c r="M7" s="26"/>
      <c r="N7" s="26"/>
      <c r="O7" s="26"/>
      <c r="P7" s="26"/>
      <c r="Q7" s="101"/>
      <c r="R7" s="101"/>
      <c r="S7" s="30"/>
    </row>
    <row r="8" spans="1:23" s="23" customFormat="1" ht="13.5" customHeight="1" thickBot="1">
      <c r="A8" s="19" t="s">
        <v>6</v>
      </c>
      <c r="B8" s="214" t="str">
        <f>IF(Exp!B8=0," ",Exp!B8)</f>
        <v xml:space="preserve"> </v>
      </c>
      <c r="C8" s="153"/>
      <c r="D8" s="153"/>
      <c r="E8" s="442">
        <f>+Exp!I2</f>
        <v>2026</v>
      </c>
      <c r="F8" s="149"/>
      <c r="G8" s="149"/>
      <c r="H8" s="26"/>
      <c r="I8" s="26"/>
      <c r="J8" s="26"/>
      <c r="K8" s="26"/>
      <c r="L8" s="26"/>
      <c r="M8" s="26"/>
      <c r="N8" s="26"/>
      <c r="O8" s="26"/>
      <c r="P8" s="26"/>
      <c r="Q8" s="30"/>
      <c r="R8" s="154"/>
      <c r="S8" s="30"/>
      <c r="T8" s="33"/>
      <c r="U8" s="75" t="s">
        <v>182</v>
      </c>
      <c r="V8" s="219" t="str">
        <f>IF(Exp!S8=0," ",Exp!S8)</f>
        <v xml:space="preserve"> </v>
      </c>
    </row>
    <row r="9" spans="1:23" ht="15.75" customHeight="1">
      <c r="B9" s="211" t="s">
        <v>229</v>
      </c>
      <c r="C9" s="210" t="s">
        <v>227</v>
      </c>
      <c r="E9" s="20"/>
      <c r="T9" s="34"/>
      <c r="U9" s="218" t="s">
        <v>228</v>
      </c>
      <c r="V9" s="219" t="str">
        <f>IF(Exp!S10=0," ",Exp!S10)</f>
        <v xml:space="preserve"> </v>
      </c>
      <c r="W9" s="19"/>
    </row>
    <row r="10" spans="1:23" ht="15" customHeight="1">
      <c r="A10" s="20" t="s">
        <v>226</v>
      </c>
      <c r="B10" s="41" t="str">
        <f>VLOOKUP(Exp!AD72,Exp!AD60:AE71,2)</f>
        <v>January</v>
      </c>
      <c r="C10" s="41" t="str">
        <f>VLOOKUP(Exp!AG72,Exp!AG60:AH71,2)</f>
        <v>December</v>
      </c>
      <c r="D10" s="225" t="s">
        <v>238</v>
      </c>
      <c r="E10" s="41" t="str">
        <f>VLOOKUP(Exp!AI62,Exp!AI60:AJ61,2)</f>
        <v>Partial</v>
      </c>
      <c r="T10" s="34"/>
      <c r="W10" s="19"/>
    </row>
    <row r="11" spans="1:23" ht="16.2">
      <c r="A11" s="35" t="s">
        <v>74</v>
      </c>
      <c r="D11" s="302" t="str">
        <f>+Exp!$I$12</f>
        <v/>
      </c>
      <c r="E11" s="303" t="str">
        <f>Exp!$J$12</f>
        <v/>
      </c>
      <c r="F11" s="304"/>
      <c r="G11" s="304"/>
      <c r="H11" s="304"/>
      <c r="I11" s="304"/>
      <c r="J11" s="304"/>
      <c r="K11" s="304"/>
      <c r="L11" s="304"/>
      <c r="M11" s="304"/>
      <c r="N11" s="304"/>
      <c r="O11" s="304"/>
      <c r="P11" s="304"/>
      <c r="Q11" s="304"/>
      <c r="R11" s="304"/>
      <c r="S11" s="304"/>
      <c r="T11" s="286"/>
      <c r="U11" s="304"/>
      <c r="W11" s="19"/>
    </row>
    <row r="12" spans="1:23" ht="40.200000000000003">
      <c r="A12" s="36" t="s">
        <v>8</v>
      </c>
      <c r="B12" s="519" t="s">
        <v>67</v>
      </c>
      <c r="C12" s="520"/>
      <c r="D12" s="520"/>
      <c r="E12" s="521"/>
      <c r="F12" s="40">
        <v>1</v>
      </c>
      <c r="G12" s="41" t="str">
        <f>Exp!G$13</f>
        <v>January  Expenses</v>
      </c>
      <c r="H12" s="41" t="str">
        <f>Exp!H$13</f>
        <v>February  Expenses</v>
      </c>
      <c r="I12" s="41" t="str">
        <f>Exp!I$13</f>
        <v>March  Expenses</v>
      </c>
      <c r="J12" s="41" t="str">
        <f>Exp!J$13</f>
        <v>April  Expenses</v>
      </c>
      <c r="K12" s="41" t="str">
        <f>Exp!K$13</f>
        <v>May  Expenses</v>
      </c>
      <c r="L12" s="41" t="str">
        <f>Exp!L$13</f>
        <v>June  Expenses</v>
      </c>
      <c r="M12" s="41" t="str">
        <f>Exp!M$13</f>
        <v>July  Expenses</v>
      </c>
      <c r="N12" s="41" t="str">
        <f>Exp!N$13</f>
        <v>August  Expenses</v>
      </c>
      <c r="O12" s="41" t="str">
        <f>Exp!O$13</f>
        <v>September  Expenses</v>
      </c>
      <c r="P12" s="41" t="str">
        <f>Exp!P$13</f>
        <v>October  Expenses</v>
      </c>
      <c r="Q12" s="41" t="str">
        <f>Exp!Q$13</f>
        <v>November  Expenses</v>
      </c>
      <c r="R12" s="41" t="str">
        <f>Exp!R$13</f>
        <v>December  Expenses</v>
      </c>
      <c r="S12" s="41" t="s">
        <v>100</v>
      </c>
      <c r="T12" s="41" t="str">
        <f>VLOOKUP(F12,$F$12:$S$12,Exp!Y73+1)</f>
        <v>January  Expenses</v>
      </c>
      <c r="U12" s="41" t="s">
        <v>68</v>
      </c>
      <c r="V12" s="41" t="s">
        <v>69</v>
      </c>
      <c r="W12" s="19"/>
    </row>
    <row r="13" spans="1:23" ht="23.25" customHeight="1">
      <c r="A13" s="42"/>
      <c r="B13" s="43"/>
      <c r="C13" s="44"/>
      <c r="D13" s="45"/>
      <c r="E13" s="40"/>
      <c r="F13" s="40">
        <v>1</v>
      </c>
      <c r="G13" s="212" t="str">
        <f>VLOOKUP(Exp!AM62,Exp!AM60:AN61,2)</f>
        <v>Actual</v>
      </c>
      <c r="H13" s="212" t="str">
        <f>VLOOKUP(Exp!AM66,Exp!AM64:AN65,2)</f>
        <v>Actual</v>
      </c>
      <c r="I13" s="212" t="str">
        <f>VLOOKUP(Exp!$AM69,Exp!$AM67:$AN68,2)</f>
        <v>Actual</v>
      </c>
      <c r="J13" s="212" t="str">
        <f>VLOOKUP(Exp!$AM72,Exp!$AM70:$AN71,2)</f>
        <v>Actual</v>
      </c>
      <c r="K13" s="212" t="str">
        <f>VLOOKUP(Exp!$AM75,Exp!$AM73:$AN74,2)</f>
        <v>Actual</v>
      </c>
      <c r="L13" s="212" t="str">
        <f>VLOOKUP(Exp!$AM78,Exp!$AM76:$AN77,2)</f>
        <v>Actual</v>
      </c>
      <c r="M13" s="212" t="str">
        <f>VLOOKUP(Exp!$AM81,Exp!$AM79:$AN80,2)</f>
        <v>Actual</v>
      </c>
      <c r="N13" s="212" t="str">
        <f>VLOOKUP(Exp!$AM84,Exp!$AM82:$AN83,2)</f>
        <v>Actual</v>
      </c>
      <c r="O13" s="212" t="str">
        <f>VLOOKUP(Exp!$AM87,Exp!$AM85:$AN86,2)</f>
        <v>Actual</v>
      </c>
      <c r="P13" s="212" t="str">
        <f>VLOOKUP(Exp!$AM90,Exp!$AM88:$AN89,2)</f>
        <v>Actual</v>
      </c>
      <c r="Q13" s="212" t="str">
        <f>VLOOKUP(Exp!$AM93,Exp!$AM91:$AN92,2)</f>
        <v>Actual</v>
      </c>
      <c r="R13" s="212" t="str">
        <f>VLOOKUP(Exp!$AM96,Exp!$AM94:$AN95,2)</f>
        <v>Actual</v>
      </c>
      <c r="S13" s="212" t="str">
        <f>VLOOKUP(Exp!$AM99,Exp!$AM97:$AN98,2)</f>
        <v>Actual</v>
      </c>
      <c r="T13" s="41" t="str">
        <f>VLOOKUP(F13,$F$13:$S$13,Exp!Y73+1)</f>
        <v>Actual</v>
      </c>
      <c r="U13" s="41" t="s">
        <v>13</v>
      </c>
      <c r="V13" s="41" t="str">
        <f>VLOOKUP(Exp!AO64,Exp!AO60:AP63,2)</f>
        <v>Original</v>
      </c>
      <c r="W13" s="19"/>
    </row>
    <row r="14" spans="1:23" ht="15.6">
      <c r="A14" s="47" t="s">
        <v>172</v>
      </c>
      <c r="B14" s="42" t="s">
        <v>41</v>
      </c>
      <c r="C14" s="44"/>
      <c r="D14" s="45"/>
      <c r="E14" s="40"/>
      <c r="F14" s="40">
        <v>1</v>
      </c>
      <c r="G14" s="5">
        <f>Exp!G15</f>
        <v>0</v>
      </c>
      <c r="H14" s="5">
        <f>Exp!H15</f>
        <v>0</v>
      </c>
      <c r="I14" s="5">
        <f>Exp!I15</f>
        <v>0</v>
      </c>
      <c r="J14" s="5">
        <f>Exp!J15</f>
        <v>0</v>
      </c>
      <c r="K14" s="5">
        <f>Exp!K15</f>
        <v>0</v>
      </c>
      <c r="L14" s="5">
        <f>Exp!L15</f>
        <v>0</v>
      </c>
      <c r="M14" s="5">
        <f>Exp!M15</f>
        <v>0</v>
      </c>
      <c r="N14" s="5">
        <f>Exp!N15</f>
        <v>0</v>
      </c>
      <c r="O14" s="5">
        <f>Exp!O15</f>
        <v>0</v>
      </c>
      <c r="P14" s="5">
        <f>Exp!P15</f>
        <v>0</v>
      </c>
      <c r="Q14" s="5">
        <f>Exp!Q15</f>
        <v>0</v>
      </c>
      <c r="R14" s="5">
        <f>Exp!R15</f>
        <v>0</v>
      </c>
      <c r="S14" s="5">
        <f>Exp!S15</f>
        <v>0</v>
      </c>
      <c r="T14" s="242">
        <f>VLOOKUP(F14,$F$14:$S$35,Exp!$Y$73+1)</f>
        <v>0</v>
      </c>
      <c r="U14" s="242">
        <f>SUM(VLOOKUP($F14,$F$14:$S$35,IF((Exp!$Y$73+1)&lt;=0,1,Exp!$Y$73+1))+VLOOKUP($F14,$F$14:$S$35,IF((Exp!$Y$73+1-1)&lt;=0,1,Exp!$Y$73+1-1))+VLOOKUP($F14,$F$14:$S$35,IF((Exp!$Y$73+1-2)&lt;=0,1,Exp!$Y$73+1-2))+VLOOKUP($F14,$F$14:$S$35,IF((Exp!$Y$73+1-3)&lt;=0,1,Exp!$Y$73+1-3))+VLOOKUP($F14,$F$14:$S$35,IF((Exp!$Y$73+1-4)&lt;=0,1,Exp!$Y$73+1-4))+VLOOKUP($F14,$F$14:$S$35,IF((Exp!$Y$73+1-5)&lt;=0,1,Exp!$Y$73+1-5))+VLOOKUP($F14,$F$14:$S$35,IF((Exp!$Y$73+1-6)&lt;=0,1,Exp!$Y$73+1-6))+VLOOKUP($F14,$F$14:$S$35,IF((Exp!$Y$73+1-7)&lt;=0,1,Exp!$Y$73+1-7))+VLOOKUP($F14,$F$14:$S$35,IF((Exp!$Y$73+1-8)&lt;=0,1,Exp!$Y$73+1-8))+VLOOKUP($F14,$F$14:$S$35,IF((Exp!$Y$73+1-9)&lt;=0,1,Exp!$Y$73+1-9))+VLOOKUP($F14,$F$14:$S$35,IF((Exp!$Y$73+1-10)&lt;=0,1,Exp!$Y$73+1-10))+VLOOKUP($F14,$F$14:$S$35,IF((Exp!$Y$73+1-11)&lt;=0,1,Exp!$Y$73+1-11))+VLOOKUP($F14,$F$14:$S$35,IF((Exp!$Y$73+1-12)&lt;=0,1,Exp!$Y$73+1-12))+VLOOKUP($F14,$F$14:$S$35,IF((Exp!$Y$73+1-13)&lt;=0,1,Exp!$Y$73+1-13)))-(13-Exp!$Y$73+1)*$F14</f>
        <v>0</v>
      </c>
      <c r="V14" s="242">
        <f>Exp!U15</f>
        <v>0</v>
      </c>
      <c r="W14" s="19"/>
    </row>
    <row r="15" spans="1:23" ht="15.6">
      <c r="A15" s="48" t="s">
        <v>192</v>
      </c>
      <c r="B15" s="42" t="s">
        <v>115</v>
      </c>
      <c r="C15" s="44"/>
      <c r="D15" s="45"/>
      <c r="E15" s="40"/>
      <c r="F15" s="40">
        <v>2</v>
      </c>
      <c r="G15" s="5">
        <f>Exp!G16</f>
        <v>0</v>
      </c>
      <c r="H15" s="5">
        <f>Exp!H16</f>
        <v>0</v>
      </c>
      <c r="I15" s="5">
        <f>Exp!I16</f>
        <v>0</v>
      </c>
      <c r="J15" s="5">
        <f>Exp!J16</f>
        <v>0</v>
      </c>
      <c r="K15" s="5">
        <f>Exp!K16</f>
        <v>0</v>
      </c>
      <c r="L15" s="5">
        <f>Exp!L16</f>
        <v>0</v>
      </c>
      <c r="M15" s="5">
        <f>Exp!M16</f>
        <v>0</v>
      </c>
      <c r="N15" s="5">
        <f>Exp!N16</f>
        <v>0</v>
      </c>
      <c r="O15" s="5">
        <f>Exp!O16</f>
        <v>0</v>
      </c>
      <c r="P15" s="5">
        <f>Exp!P16</f>
        <v>0</v>
      </c>
      <c r="Q15" s="5">
        <f>Exp!Q16</f>
        <v>0</v>
      </c>
      <c r="R15" s="5">
        <f>Exp!R16</f>
        <v>0</v>
      </c>
      <c r="S15" s="5">
        <f>Exp!S16</f>
        <v>0</v>
      </c>
      <c r="T15" s="242">
        <f>VLOOKUP(F15,$F$14:$S$35,Exp!$Y$73+1)</f>
        <v>0</v>
      </c>
      <c r="U15" s="242">
        <f>SUM(VLOOKUP($F15,$F$14:$S$35,IF((Exp!$Y$73+1)&lt;=0,1,Exp!$Y$73+1))+VLOOKUP($F15,$F$14:$S$35,IF((Exp!$Y$73+1-1)&lt;=0,1,Exp!$Y$73+1-1))+VLOOKUP($F15,$F$14:$S$35,IF((Exp!$Y$73+1-2)&lt;=0,1,Exp!$Y$73+1-2))+VLOOKUP($F15,$F$14:$S$35,IF((Exp!$Y$73+1-3)&lt;=0,1,Exp!$Y$73+1-3))+VLOOKUP($F15,$F$14:$S$35,IF((Exp!$Y$73+1-4)&lt;=0,1,Exp!$Y$73+1-4))+VLOOKUP($F15,$F$14:$S$35,IF((Exp!$Y$73+1-5)&lt;=0,1,Exp!$Y$73+1-5))+VLOOKUP($F15,$F$14:$S$35,IF((Exp!$Y$73+1-6)&lt;=0,1,Exp!$Y$73+1-6))+VLOOKUP($F15,$F$14:$S$35,IF((Exp!$Y$73+1-7)&lt;=0,1,Exp!$Y$73+1-7))+VLOOKUP($F15,$F$14:$S$35,IF((Exp!$Y$73+1-8)&lt;=0,1,Exp!$Y$73+1-8))+VLOOKUP($F15,$F$14:$S$35,IF((Exp!$Y$73+1-9)&lt;=0,1,Exp!$Y$73+1-9))+VLOOKUP($F15,$F$14:$S$35,IF((Exp!$Y$73+1-10)&lt;=0,1,Exp!$Y$73+1-10))+VLOOKUP($F15,$F$14:$S$35,IF((Exp!$Y$73+1-11)&lt;=0,1,Exp!$Y$73+1-11))+VLOOKUP($F15,$F$14:$S$35,IF((Exp!$Y$73+1-12)&lt;=0,1,Exp!$Y$73+1-12))+VLOOKUP($F15,$F$14:$S$35,IF((Exp!$Y$73+1-13)&lt;=0,1,Exp!$Y$73+1-13)))-(13-Exp!$Y$73+1)*$F15</f>
        <v>0</v>
      </c>
      <c r="V15" s="242">
        <f>Exp!U16</f>
        <v>0</v>
      </c>
      <c r="W15" s="19"/>
    </row>
    <row r="16" spans="1:23" ht="15.6">
      <c r="A16" s="48" t="s">
        <v>193</v>
      </c>
      <c r="B16" s="42" t="s">
        <v>42</v>
      </c>
      <c r="C16" s="44"/>
      <c r="D16" s="45"/>
      <c r="E16" s="40"/>
      <c r="F16" s="40">
        <v>3</v>
      </c>
      <c r="G16" s="5">
        <f>Exp!G17</f>
        <v>0</v>
      </c>
      <c r="H16" s="5">
        <f>Exp!H17</f>
        <v>0</v>
      </c>
      <c r="I16" s="5">
        <f>Exp!I17</f>
        <v>0</v>
      </c>
      <c r="J16" s="5">
        <f>Exp!J17</f>
        <v>0</v>
      </c>
      <c r="K16" s="5">
        <f>Exp!K17</f>
        <v>0</v>
      </c>
      <c r="L16" s="5">
        <f>Exp!L17</f>
        <v>0</v>
      </c>
      <c r="M16" s="5">
        <f>Exp!M17</f>
        <v>0</v>
      </c>
      <c r="N16" s="5">
        <f>Exp!N17</f>
        <v>0</v>
      </c>
      <c r="O16" s="5">
        <f>Exp!O17</f>
        <v>0</v>
      </c>
      <c r="P16" s="5">
        <f>Exp!P17</f>
        <v>0</v>
      </c>
      <c r="Q16" s="5">
        <f>Exp!Q17</f>
        <v>0</v>
      </c>
      <c r="R16" s="5">
        <f>Exp!R17</f>
        <v>0</v>
      </c>
      <c r="S16" s="5">
        <f>Exp!S17</f>
        <v>0</v>
      </c>
      <c r="T16" s="242">
        <f>VLOOKUP(F16,$F$14:$S$35,Exp!$Y$73+1)</f>
        <v>0</v>
      </c>
      <c r="U16" s="242">
        <f>SUM(VLOOKUP($F16,$F$14:$S$35,IF((Exp!$Y$73+1)&lt;=0,1,Exp!$Y$73+1))+VLOOKUP($F16,$F$14:$S$35,IF((Exp!$Y$73+1-1)&lt;=0,1,Exp!$Y$73+1-1))+VLOOKUP($F16,$F$14:$S$35,IF((Exp!$Y$73+1-2)&lt;=0,1,Exp!$Y$73+1-2))+VLOOKUP($F16,$F$14:$S$35,IF((Exp!$Y$73+1-3)&lt;=0,1,Exp!$Y$73+1-3))+VLOOKUP($F16,$F$14:$S$35,IF((Exp!$Y$73+1-4)&lt;=0,1,Exp!$Y$73+1-4))+VLOOKUP($F16,$F$14:$S$35,IF((Exp!$Y$73+1-5)&lt;=0,1,Exp!$Y$73+1-5))+VLOOKUP($F16,$F$14:$S$35,IF((Exp!$Y$73+1-6)&lt;=0,1,Exp!$Y$73+1-6))+VLOOKUP($F16,$F$14:$S$35,IF((Exp!$Y$73+1-7)&lt;=0,1,Exp!$Y$73+1-7))+VLOOKUP($F16,$F$14:$S$35,IF((Exp!$Y$73+1-8)&lt;=0,1,Exp!$Y$73+1-8))+VLOOKUP($F16,$F$14:$S$35,IF((Exp!$Y$73+1-9)&lt;=0,1,Exp!$Y$73+1-9))+VLOOKUP($F16,$F$14:$S$35,IF((Exp!$Y$73+1-10)&lt;=0,1,Exp!$Y$73+1-10))+VLOOKUP($F16,$F$14:$S$35,IF((Exp!$Y$73+1-11)&lt;=0,1,Exp!$Y$73+1-11))+VLOOKUP($F16,$F$14:$S$35,IF((Exp!$Y$73+1-12)&lt;=0,1,Exp!$Y$73+1-12))+VLOOKUP($F16,$F$14:$S$35,IF((Exp!$Y$73+1-13)&lt;=0,1,Exp!$Y$73+1-13)))-(13-Exp!$Y$73+1)*$F16</f>
        <v>0</v>
      </c>
      <c r="V16" s="242">
        <f>Exp!U17</f>
        <v>0</v>
      </c>
      <c r="W16" s="19"/>
    </row>
    <row r="17" spans="1:23" ht="15.6">
      <c r="A17" s="49" t="s">
        <v>43</v>
      </c>
      <c r="B17" s="50" t="s">
        <v>44</v>
      </c>
      <c r="C17" s="51"/>
      <c r="D17" s="52"/>
      <c r="E17" s="53"/>
      <c r="F17" s="53">
        <v>4</v>
      </c>
      <c r="G17" s="5">
        <f>Exp!G18</f>
        <v>0</v>
      </c>
      <c r="H17" s="5">
        <f>Exp!H18</f>
        <v>0</v>
      </c>
      <c r="I17" s="5">
        <f>Exp!I18</f>
        <v>0</v>
      </c>
      <c r="J17" s="5">
        <f>Exp!J18</f>
        <v>0</v>
      </c>
      <c r="K17" s="5">
        <f>Exp!K18</f>
        <v>0</v>
      </c>
      <c r="L17" s="5">
        <f>Exp!L18</f>
        <v>0</v>
      </c>
      <c r="M17" s="5">
        <f>Exp!M18</f>
        <v>0</v>
      </c>
      <c r="N17" s="5">
        <f>Exp!N18</f>
        <v>0</v>
      </c>
      <c r="O17" s="5">
        <f>Exp!O18</f>
        <v>0</v>
      </c>
      <c r="P17" s="5">
        <f>Exp!P18</f>
        <v>0</v>
      </c>
      <c r="Q17" s="5">
        <f>Exp!Q18</f>
        <v>0</v>
      </c>
      <c r="R17" s="5">
        <f>Exp!R18</f>
        <v>0</v>
      </c>
      <c r="S17" s="5">
        <f>Exp!S18</f>
        <v>0</v>
      </c>
      <c r="T17" s="242">
        <f>VLOOKUP(F17,$F$14:$S$35,Exp!$Y$73+1)</f>
        <v>0</v>
      </c>
      <c r="U17" s="242">
        <f>SUM(VLOOKUP($F17,$F$14:$S$35,IF((Exp!$Y$73+1)&lt;=0,1,Exp!$Y$73+1))+VLOOKUP($F17,$F$14:$S$35,IF((Exp!$Y$73+1-1)&lt;=0,1,Exp!$Y$73+1-1))+VLOOKUP($F17,$F$14:$S$35,IF((Exp!$Y$73+1-2)&lt;=0,1,Exp!$Y$73+1-2))+VLOOKUP($F17,$F$14:$S$35,IF((Exp!$Y$73+1-3)&lt;=0,1,Exp!$Y$73+1-3))+VLOOKUP($F17,$F$14:$S$35,IF((Exp!$Y$73+1-4)&lt;=0,1,Exp!$Y$73+1-4))+VLOOKUP($F17,$F$14:$S$35,IF((Exp!$Y$73+1-5)&lt;=0,1,Exp!$Y$73+1-5))+VLOOKUP($F17,$F$14:$S$35,IF((Exp!$Y$73+1-6)&lt;=0,1,Exp!$Y$73+1-6))+VLOOKUP($F17,$F$14:$S$35,IF((Exp!$Y$73+1-7)&lt;=0,1,Exp!$Y$73+1-7))+VLOOKUP($F17,$F$14:$S$35,IF((Exp!$Y$73+1-8)&lt;=0,1,Exp!$Y$73+1-8))+VLOOKUP($F17,$F$14:$S$35,IF((Exp!$Y$73+1-9)&lt;=0,1,Exp!$Y$73+1-9))+VLOOKUP($F17,$F$14:$S$35,IF((Exp!$Y$73+1-10)&lt;=0,1,Exp!$Y$73+1-10))+VLOOKUP($F17,$F$14:$S$35,IF((Exp!$Y$73+1-11)&lt;=0,1,Exp!$Y$73+1-11))+VLOOKUP($F17,$F$14:$S$35,IF((Exp!$Y$73+1-12)&lt;=0,1,Exp!$Y$73+1-12))+VLOOKUP($F17,$F$14:$S$35,IF((Exp!$Y$73+1-13)&lt;=0,1,Exp!$Y$73+1-13)))-(13-Exp!$Y$73+1)*$F17</f>
        <v>0</v>
      </c>
      <c r="V17" s="242">
        <f>Exp!U18</f>
        <v>0</v>
      </c>
      <c r="W17" s="19"/>
    </row>
    <row r="18" spans="1:23" ht="15.6">
      <c r="A18" s="48" t="s">
        <v>194</v>
      </c>
      <c r="B18" s="42" t="s">
        <v>45</v>
      </c>
      <c r="C18" s="44"/>
      <c r="D18" s="45"/>
      <c r="E18" s="40"/>
      <c r="F18" s="40">
        <v>5</v>
      </c>
      <c r="G18" s="5">
        <f>Exp!G19</f>
        <v>0</v>
      </c>
      <c r="H18" s="5">
        <f>Exp!H19</f>
        <v>0</v>
      </c>
      <c r="I18" s="5">
        <f>Exp!I19</f>
        <v>0</v>
      </c>
      <c r="J18" s="5">
        <f>Exp!J19</f>
        <v>0</v>
      </c>
      <c r="K18" s="5">
        <f>Exp!K19</f>
        <v>0</v>
      </c>
      <c r="L18" s="5">
        <f>Exp!L19</f>
        <v>0</v>
      </c>
      <c r="M18" s="5">
        <f>Exp!M19</f>
        <v>0</v>
      </c>
      <c r="N18" s="5">
        <f>Exp!N19</f>
        <v>0</v>
      </c>
      <c r="O18" s="5">
        <f>Exp!O19</f>
        <v>0</v>
      </c>
      <c r="P18" s="5">
        <f>Exp!P19</f>
        <v>0</v>
      </c>
      <c r="Q18" s="5">
        <f>Exp!Q19</f>
        <v>0</v>
      </c>
      <c r="R18" s="5">
        <f>Exp!R19</f>
        <v>0</v>
      </c>
      <c r="S18" s="5">
        <f>Exp!S19</f>
        <v>0</v>
      </c>
      <c r="T18" s="242">
        <f>VLOOKUP(F18,$F$14:$S$35,Exp!$Y$73+1)</f>
        <v>0</v>
      </c>
      <c r="U18" s="242">
        <f>SUM(VLOOKUP($F18,$F$14:$S$35,IF((Exp!$Y$73+1)&lt;=0,1,Exp!$Y$73+1))+VLOOKUP($F18,$F$14:$S$35,IF((Exp!$Y$73+1-1)&lt;=0,1,Exp!$Y$73+1-1))+VLOOKUP($F18,$F$14:$S$35,IF((Exp!$Y$73+1-2)&lt;=0,1,Exp!$Y$73+1-2))+VLOOKUP($F18,$F$14:$S$35,IF((Exp!$Y$73+1-3)&lt;=0,1,Exp!$Y$73+1-3))+VLOOKUP($F18,$F$14:$S$35,IF((Exp!$Y$73+1-4)&lt;=0,1,Exp!$Y$73+1-4))+VLOOKUP($F18,$F$14:$S$35,IF((Exp!$Y$73+1-5)&lt;=0,1,Exp!$Y$73+1-5))+VLOOKUP($F18,$F$14:$S$35,IF((Exp!$Y$73+1-6)&lt;=0,1,Exp!$Y$73+1-6))+VLOOKUP($F18,$F$14:$S$35,IF((Exp!$Y$73+1-7)&lt;=0,1,Exp!$Y$73+1-7))+VLOOKUP($F18,$F$14:$S$35,IF((Exp!$Y$73+1-8)&lt;=0,1,Exp!$Y$73+1-8))+VLOOKUP($F18,$F$14:$S$35,IF((Exp!$Y$73+1-9)&lt;=0,1,Exp!$Y$73+1-9))+VLOOKUP($F18,$F$14:$S$35,IF((Exp!$Y$73+1-10)&lt;=0,1,Exp!$Y$73+1-10))+VLOOKUP($F18,$F$14:$S$35,IF((Exp!$Y$73+1-11)&lt;=0,1,Exp!$Y$73+1-11))+VLOOKUP($F18,$F$14:$S$35,IF((Exp!$Y$73+1-12)&lt;=0,1,Exp!$Y$73+1-12))+VLOOKUP($F18,$F$14:$S$35,IF((Exp!$Y$73+1-13)&lt;=0,1,Exp!$Y$73+1-13)))-(13-Exp!$Y$73+1)*$F18</f>
        <v>0</v>
      </c>
      <c r="V18" s="242">
        <f>Exp!U19</f>
        <v>0</v>
      </c>
      <c r="W18" s="19"/>
    </row>
    <row r="19" spans="1:23" ht="15.6">
      <c r="A19" s="48" t="s">
        <v>195</v>
      </c>
      <c r="B19" s="42" t="s">
        <v>46</v>
      </c>
      <c r="C19" s="44"/>
      <c r="D19" s="45"/>
      <c r="E19" s="40"/>
      <c r="F19" s="40">
        <v>6</v>
      </c>
      <c r="G19" s="5">
        <f>Exp!G20</f>
        <v>0</v>
      </c>
      <c r="H19" s="5">
        <f>Exp!H20</f>
        <v>0</v>
      </c>
      <c r="I19" s="5">
        <f>Exp!I20</f>
        <v>0</v>
      </c>
      <c r="J19" s="5">
        <f>Exp!J20</f>
        <v>0</v>
      </c>
      <c r="K19" s="5">
        <f>Exp!K20</f>
        <v>0</v>
      </c>
      <c r="L19" s="5">
        <f>Exp!L20</f>
        <v>0</v>
      </c>
      <c r="M19" s="5">
        <f>Exp!M20</f>
        <v>0</v>
      </c>
      <c r="N19" s="5">
        <f>Exp!N20</f>
        <v>0</v>
      </c>
      <c r="O19" s="5">
        <f>Exp!O20</f>
        <v>0</v>
      </c>
      <c r="P19" s="5">
        <f>Exp!P20</f>
        <v>0</v>
      </c>
      <c r="Q19" s="5">
        <f>Exp!Q20</f>
        <v>0</v>
      </c>
      <c r="R19" s="5">
        <f>Exp!R20</f>
        <v>0</v>
      </c>
      <c r="S19" s="5">
        <f>Exp!S20</f>
        <v>0</v>
      </c>
      <c r="T19" s="242">
        <f>VLOOKUP(F19,$F$14:$S$35,Exp!$Y$73+1)</f>
        <v>0</v>
      </c>
      <c r="U19" s="242">
        <f>SUM(VLOOKUP($F19,$F$14:$S$35,IF((Exp!$Y$73+1)&lt;=0,1,Exp!$Y$73+1))+VLOOKUP($F19,$F$14:$S$35,IF((Exp!$Y$73+1-1)&lt;=0,1,Exp!$Y$73+1-1))+VLOOKUP($F19,$F$14:$S$35,IF((Exp!$Y$73+1-2)&lt;=0,1,Exp!$Y$73+1-2))+VLOOKUP($F19,$F$14:$S$35,IF((Exp!$Y$73+1-3)&lt;=0,1,Exp!$Y$73+1-3))+VLOOKUP($F19,$F$14:$S$35,IF((Exp!$Y$73+1-4)&lt;=0,1,Exp!$Y$73+1-4))+VLOOKUP($F19,$F$14:$S$35,IF((Exp!$Y$73+1-5)&lt;=0,1,Exp!$Y$73+1-5))+VLOOKUP($F19,$F$14:$S$35,IF((Exp!$Y$73+1-6)&lt;=0,1,Exp!$Y$73+1-6))+VLOOKUP($F19,$F$14:$S$35,IF((Exp!$Y$73+1-7)&lt;=0,1,Exp!$Y$73+1-7))+VLOOKUP($F19,$F$14:$S$35,IF((Exp!$Y$73+1-8)&lt;=0,1,Exp!$Y$73+1-8))+VLOOKUP($F19,$F$14:$S$35,IF((Exp!$Y$73+1-9)&lt;=0,1,Exp!$Y$73+1-9))+VLOOKUP($F19,$F$14:$S$35,IF((Exp!$Y$73+1-10)&lt;=0,1,Exp!$Y$73+1-10))+VLOOKUP($F19,$F$14:$S$35,IF((Exp!$Y$73+1-11)&lt;=0,1,Exp!$Y$73+1-11))+VLOOKUP($F19,$F$14:$S$35,IF((Exp!$Y$73+1-12)&lt;=0,1,Exp!$Y$73+1-12))+VLOOKUP($F19,$F$14:$S$35,IF((Exp!$Y$73+1-13)&lt;=0,1,Exp!$Y$73+1-13)))-(13-Exp!$Y$73+1)*$F19</f>
        <v>0</v>
      </c>
      <c r="V19" s="242">
        <f>Exp!U20</f>
        <v>0</v>
      </c>
      <c r="W19" s="19"/>
    </row>
    <row r="20" spans="1:23" ht="15.6">
      <c r="A20" s="48" t="s">
        <v>196</v>
      </c>
      <c r="B20" s="42" t="s">
        <v>47</v>
      </c>
      <c r="C20" s="44"/>
      <c r="D20" s="45"/>
      <c r="E20" s="40"/>
      <c r="F20" s="40">
        <v>7</v>
      </c>
      <c r="G20" s="5">
        <f>Exp!G21</f>
        <v>0</v>
      </c>
      <c r="H20" s="5">
        <f>Exp!H21</f>
        <v>0</v>
      </c>
      <c r="I20" s="5">
        <f>Exp!I21</f>
        <v>0</v>
      </c>
      <c r="J20" s="5">
        <f>Exp!J21</f>
        <v>0</v>
      </c>
      <c r="K20" s="5">
        <f>Exp!K21</f>
        <v>0</v>
      </c>
      <c r="L20" s="5">
        <f>Exp!L21</f>
        <v>0</v>
      </c>
      <c r="M20" s="5">
        <f>Exp!M21</f>
        <v>0</v>
      </c>
      <c r="N20" s="5">
        <f>Exp!N21</f>
        <v>0</v>
      </c>
      <c r="O20" s="5">
        <f>Exp!O21</f>
        <v>0</v>
      </c>
      <c r="P20" s="5">
        <f>Exp!P21</f>
        <v>0</v>
      </c>
      <c r="Q20" s="5">
        <f>Exp!Q21</f>
        <v>0</v>
      </c>
      <c r="R20" s="5">
        <f>Exp!R21</f>
        <v>0</v>
      </c>
      <c r="S20" s="5">
        <f>Exp!S21</f>
        <v>0</v>
      </c>
      <c r="T20" s="242">
        <f>VLOOKUP(F20,$F$14:$S$35,Exp!$Y$73+1)</f>
        <v>0</v>
      </c>
      <c r="U20" s="242">
        <f>SUM(VLOOKUP($F20,$F$14:$S$35,IF((Exp!$Y$73+1)&lt;=0,1,Exp!$Y$73+1))+VLOOKUP($F20,$F$14:$S$35,IF((Exp!$Y$73+1-1)&lt;=0,1,Exp!$Y$73+1-1))+VLOOKUP($F20,$F$14:$S$35,IF((Exp!$Y$73+1-2)&lt;=0,1,Exp!$Y$73+1-2))+VLOOKUP($F20,$F$14:$S$35,IF((Exp!$Y$73+1-3)&lt;=0,1,Exp!$Y$73+1-3))+VLOOKUP($F20,$F$14:$S$35,IF((Exp!$Y$73+1-4)&lt;=0,1,Exp!$Y$73+1-4))+VLOOKUP($F20,$F$14:$S$35,IF((Exp!$Y$73+1-5)&lt;=0,1,Exp!$Y$73+1-5))+VLOOKUP($F20,$F$14:$S$35,IF((Exp!$Y$73+1-6)&lt;=0,1,Exp!$Y$73+1-6))+VLOOKUP($F20,$F$14:$S$35,IF((Exp!$Y$73+1-7)&lt;=0,1,Exp!$Y$73+1-7))+VLOOKUP($F20,$F$14:$S$35,IF((Exp!$Y$73+1-8)&lt;=0,1,Exp!$Y$73+1-8))+VLOOKUP($F20,$F$14:$S$35,IF((Exp!$Y$73+1-9)&lt;=0,1,Exp!$Y$73+1-9))+VLOOKUP($F20,$F$14:$S$35,IF((Exp!$Y$73+1-10)&lt;=0,1,Exp!$Y$73+1-10))+VLOOKUP($F20,$F$14:$S$35,IF((Exp!$Y$73+1-11)&lt;=0,1,Exp!$Y$73+1-11))+VLOOKUP($F20,$F$14:$S$35,IF((Exp!$Y$73+1-12)&lt;=0,1,Exp!$Y$73+1-12))+VLOOKUP($F20,$F$14:$S$35,IF((Exp!$Y$73+1-13)&lt;=0,1,Exp!$Y$73+1-13)))-(13-Exp!$Y$73+1)*$F20</f>
        <v>0</v>
      </c>
      <c r="V20" s="242">
        <f>Exp!U21</f>
        <v>0</v>
      </c>
      <c r="W20" s="19"/>
    </row>
    <row r="21" spans="1:23" ht="15.6">
      <c r="A21" s="48" t="s">
        <v>71</v>
      </c>
      <c r="B21" s="42" t="s">
        <v>48</v>
      </c>
      <c r="C21" s="44"/>
      <c r="D21" s="45"/>
      <c r="E21" s="40"/>
      <c r="F21" s="40">
        <v>8</v>
      </c>
      <c r="G21" s="5">
        <f>Exp!G22</f>
        <v>0</v>
      </c>
      <c r="H21" s="5">
        <f>Exp!H22</f>
        <v>0</v>
      </c>
      <c r="I21" s="5">
        <f>Exp!I22</f>
        <v>0</v>
      </c>
      <c r="J21" s="5">
        <f>Exp!J22</f>
        <v>0</v>
      </c>
      <c r="K21" s="5">
        <f>Exp!K22</f>
        <v>0</v>
      </c>
      <c r="L21" s="5">
        <f>Exp!L22</f>
        <v>0</v>
      </c>
      <c r="M21" s="5">
        <f>Exp!M22</f>
        <v>0</v>
      </c>
      <c r="N21" s="5">
        <f>Exp!N22</f>
        <v>0</v>
      </c>
      <c r="O21" s="5">
        <f>Exp!O22</f>
        <v>0</v>
      </c>
      <c r="P21" s="5">
        <f>Exp!P22</f>
        <v>0</v>
      </c>
      <c r="Q21" s="5">
        <f>Exp!Q22</f>
        <v>0</v>
      </c>
      <c r="R21" s="5">
        <f>Exp!R22</f>
        <v>0</v>
      </c>
      <c r="S21" s="5">
        <f>Exp!S22</f>
        <v>0</v>
      </c>
      <c r="T21" s="242">
        <f>VLOOKUP(F21,$F$14:$S$35,Exp!$Y$73+1)</f>
        <v>0</v>
      </c>
      <c r="U21" s="242">
        <f>SUM(VLOOKUP($F21,$F$14:$S$35,IF((Exp!$Y$73+1)&lt;=0,1,Exp!$Y$73+1))+VLOOKUP($F21,$F$14:$S$35,IF((Exp!$Y$73+1-1)&lt;=0,1,Exp!$Y$73+1-1))+VLOOKUP($F21,$F$14:$S$35,IF((Exp!$Y$73+1-2)&lt;=0,1,Exp!$Y$73+1-2))+VLOOKUP($F21,$F$14:$S$35,IF((Exp!$Y$73+1-3)&lt;=0,1,Exp!$Y$73+1-3))+VLOOKUP($F21,$F$14:$S$35,IF((Exp!$Y$73+1-4)&lt;=0,1,Exp!$Y$73+1-4))+VLOOKUP($F21,$F$14:$S$35,IF((Exp!$Y$73+1-5)&lt;=0,1,Exp!$Y$73+1-5))+VLOOKUP($F21,$F$14:$S$35,IF((Exp!$Y$73+1-6)&lt;=0,1,Exp!$Y$73+1-6))+VLOOKUP($F21,$F$14:$S$35,IF((Exp!$Y$73+1-7)&lt;=0,1,Exp!$Y$73+1-7))+VLOOKUP($F21,$F$14:$S$35,IF((Exp!$Y$73+1-8)&lt;=0,1,Exp!$Y$73+1-8))+VLOOKUP($F21,$F$14:$S$35,IF((Exp!$Y$73+1-9)&lt;=0,1,Exp!$Y$73+1-9))+VLOOKUP($F21,$F$14:$S$35,IF((Exp!$Y$73+1-10)&lt;=0,1,Exp!$Y$73+1-10))+VLOOKUP($F21,$F$14:$S$35,IF((Exp!$Y$73+1-11)&lt;=0,1,Exp!$Y$73+1-11))+VLOOKUP($F21,$F$14:$S$35,IF((Exp!$Y$73+1-12)&lt;=0,1,Exp!$Y$73+1-12))+VLOOKUP($F21,$F$14:$S$35,IF((Exp!$Y$73+1-13)&lt;=0,1,Exp!$Y$73+1-13)))-(13-Exp!$Y$73+1)*$F21</f>
        <v>0</v>
      </c>
      <c r="V21" s="242">
        <f>Exp!U22</f>
        <v>0</v>
      </c>
      <c r="W21" s="19"/>
    </row>
    <row r="22" spans="1:23" ht="15.6">
      <c r="A22" s="48" t="s">
        <v>197</v>
      </c>
      <c r="B22" s="42" t="s">
        <v>183</v>
      </c>
      <c r="C22" s="44"/>
      <c r="D22" s="45"/>
      <c r="E22" s="40"/>
      <c r="F22" s="40">
        <v>9</v>
      </c>
      <c r="G22" s="5">
        <f>Exp!G23</f>
        <v>0</v>
      </c>
      <c r="H22" s="5">
        <f>Exp!H23</f>
        <v>0</v>
      </c>
      <c r="I22" s="5">
        <f>Exp!I23</f>
        <v>0</v>
      </c>
      <c r="J22" s="5">
        <f>Exp!J23</f>
        <v>0</v>
      </c>
      <c r="K22" s="5">
        <f>Exp!K23</f>
        <v>0</v>
      </c>
      <c r="L22" s="5">
        <f>Exp!L23</f>
        <v>0</v>
      </c>
      <c r="M22" s="5">
        <f>Exp!M23</f>
        <v>0</v>
      </c>
      <c r="N22" s="5">
        <f>Exp!N23</f>
        <v>0</v>
      </c>
      <c r="O22" s="5">
        <f>Exp!O23</f>
        <v>0</v>
      </c>
      <c r="P22" s="5">
        <f>Exp!P23</f>
        <v>0</v>
      </c>
      <c r="Q22" s="5">
        <f>Exp!Q23</f>
        <v>0</v>
      </c>
      <c r="R22" s="5">
        <f>Exp!R23</f>
        <v>0</v>
      </c>
      <c r="S22" s="5">
        <f>Exp!S23</f>
        <v>0</v>
      </c>
      <c r="T22" s="242">
        <f>VLOOKUP(F22,$F$14:$S$35,Exp!$Y$73+1)</f>
        <v>0</v>
      </c>
      <c r="U22" s="242">
        <f>SUM(VLOOKUP($F22,$F$14:$S$35,IF((Exp!$Y$73+1)&lt;=0,1,Exp!$Y$73+1))+VLOOKUP($F22,$F$14:$S$35,IF((Exp!$Y$73+1-1)&lt;=0,1,Exp!$Y$73+1-1))+VLOOKUP($F22,$F$14:$S$35,IF((Exp!$Y$73+1-2)&lt;=0,1,Exp!$Y$73+1-2))+VLOOKUP($F22,$F$14:$S$35,IF((Exp!$Y$73+1-3)&lt;=0,1,Exp!$Y$73+1-3))+VLOOKUP($F22,$F$14:$S$35,IF((Exp!$Y$73+1-4)&lt;=0,1,Exp!$Y$73+1-4))+VLOOKUP($F22,$F$14:$S$35,IF((Exp!$Y$73+1-5)&lt;=0,1,Exp!$Y$73+1-5))+VLOOKUP($F22,$F$14:$S$35,IF((Exp!$Y$73+1-6)&lt;=0,1,Exp!$Y$73+1-6))+VLOOKUP($F22,$F$14:$S$35,IF((Exp!$Y$73+1-7)&lt;=0,1,Exp!$Y$73+1-7))+VLOOKUP($F22,$F$14:$S$35,IF((Exp!$Y$73+1-8)&lt;=0,1,Exp!$Y$73+1-8))+VLOOKUP($F22,$F$14:$S$35,IF((Exp!$Y$73+1-9)&lt;=0,1,Exp!$Y$73+1-9))+VLOOKUP($F22,$F$14:$S$35,IF((Exp!$Y$73+1-10)&lt;=0,1,Exp!$Y$73+1-10))+VLOOKUP($F22,$F$14:$S$35,IF((Exp!$Y$73+1-11)&lt;=0,1,Exp!$Y$73+1-11))+VLOOKUP($F22,$F$14:$S$35,IF((Exp!$Y$73+1-12)&lt;=0,1,Exp!$Y$73+1-12))+VLOOKUP($F22,$F$14:$S$35,IF((Exp!$Y$73+1-13)&lt;=0,1,Exp!$Y$73+1-13)))-(13-Exp!$Y$73+1)*$F22</f>
        <v>0</v>
      </c>
      <c r="V22" s="242">
        <f>Exp!U23</f>
        <v>0</v>
      </c>
      <c r="W22" s="19"/>
    </row>
    <row r="23" spans="1:23" ht="15.6">
      <c r="A23" s="48" t="s">
        <v>198</v>
      </c>
      <c r="B23" s="42" t="s">
        <v>49</v>
      </c>
      <c r="C23" s="44"/>
      <c r="D23" s="45"/>
      <c r="E23" s="40"/>
      <c r="F23" s="40">
        <v>10</v>
      </c>
      <c r="G23" s="5">
        <f>Exp!G24</f>
        <v>0</v>
      </c>
      <c r="H23" s="5">
        <f>Exp!H24</f>
        <v>0</v>
      </c>
      <c r="I23" s="5">
        <f>Exp!I24</f>
        <v>0</v>
      </c>
      <c r="J23" s="5">
        <f>Exp!J24</f>
        <v>0</v>
      </c>
      <c r="K23" s="5">
        <f>Exp!K24</f>
        <v>0</v>
      </c>
      <c r="L23" s="5">
        <f>Exp!L24</f>
        <v>0</v>
      </c>
      <c r="M23" s="5">
        <f>Exp!M24</f>
        <v>0</v>
      </c>
      <c r="N23" s="5">
        <f>Exp!N24</f>
        <v>0</v>
      </c>
      <c r="O23" s="5">
        <f>Exp!O24</f>
        <v>0</v>
      </c>
      <c r="P23" s="5">
        <f>Exp!P24</f>
        <v>0</v>
      </c>
      <c r="Q23" s="5">
        <f>Exp!Q24</f>
        <v>0</v>
      </c>
      <c r="R23" s="5">
        <f>Exp!R24</f>
        <v>0</v>
      </c>
      <c r="S23" s="5">
        <f>Exp!S24</f>
        <v>0</v>
      </c>
      <c r="T23" s="242">
        <f>VLOOKUP(F23,$F$14:$S$35,Exp!$Y$73+1)</f>
        <v>0</v>
      </c>
      <c r="U23" s="242">
        <f>SUM(VLOOKUP($F23,$F$14:$S$35,IF((Exp!$Y$73+1)&lt;=0,1,Exp!$Y$73+1))+VLOOKUP($F23,$F$14:$S$35,IF((Exp!$Y$73+1-1)&lt;=0,1,Exp!$Y$73+1-1))+VLOOKUP($F23,$F$14:$S$35,IF((Exp!$Y$73+1-2)&lt;=0,1,Exp!$Y$73+1-2))+VLOOKUP($F23,$F$14:$S$35,IF((Exp!$Y$73+1-3)&lt;=0,1,Exp!$Y$73+1-3))+VLOOKUP($F23,$F$14:$S$35,IF((Exp!$Y$73+1-4)&lt;=0,1,Exp!$Y$73+1-4))+VLOOKUP($F23,$F$14:$S$35,IF((Exp!$Y$73+1-5)&lt;=0,1,Exp!$Y$73+1-5))+VLOOKUP($F23,$F$14:$S$35,IF((Exp!$Y$73+1-6)&lt;=0,1,Exp!$Y$73+1-6))+VLOOKUP($F23,$F$14:$S$35,IF((Exp!$Y$73+1-7)&lt;=0,1,Exp!$Y$73+1-7))+VLOOKUP($F23,$F$14:$S$35,IF((Exp!$Y$73+1-8)&lt;=0,1,Exp!$Y$73+1-8))+VLOOKUP($F23,$F$14:$S$35,IF((Exp!$Y$73+1-9)&lt;=0,1,Exp!$Y$73+1-9))+VLOOKUP($F23,$F$14:$S$35,IF((Exp!$Y$73+1-10)&lt;=0,1,Exp!$Y$73+1-10))+VLOOKUP($F23,$F$14:$S$35,IF((Exp!$Y$73+1-11)&lt;=0,1,Exp!$Y$73+1-11))+VLOOKUP($F23,$F$14:$S$35,IF((Exp!$Y$73+1-12)&lt;=0,1,Exp!$Y$73+1-12))+VLOOKUP($F23,$F$14:$S$35,IF((Exp!$Y$73+1-13)&lt;=0,1,Exp!$Y$73+1-13)))-(13-Exp!$Y$73+1)*$F23</f>
        <v>0</v>
      </c>
      <c r="V23" s="242">
        <f>Exp!U24</f>
        <v>0</v>
      </c>
      <c r="W23" s="19"/>
    </row>
    <row r="24" spans="1:23" ht="15.6">
      <c r="A24" s="48" t="s">
        <v>199</v>
      </c>
      <c r="B24" s="42" t="s">
        <v>50</v>
      </c>
      <c r="C24" s="44"/>
      <c r="D24" s="45"/>
      <c r="E24" s="40"/>
      <c r="F24" s="40">
        <v>11</v>
      </c>
      <c r="G24" s="5">
        <f>Exp!G25</f>
        <v>0</v>
      </c>
      <c r="H24" s="5">
        <f>Exp!H25</f>
        <v>0</v>
      </c>
      <c r="I24" s="5">
        <f>Exp!I25</f>
        <v>0</v>
      </c>
      <c r="J24" s="5">
        <f>Exp!J25</f>
        <v>0</v>
      </c>
      <c r="K24" s="5">
        <f>Exp!K25</f>
        <v>0</v>
      </c>
      <c r="L24" s="5">
        <f>Exp!L25</f>
        <v>0</v>
      </c>
      <c r="M24" s="5">
        <f>Exp!M25</f>
        <v>0</v>
      </c>
      <c r="N24" s="5">
        <f>Exp!N25</f>
        <v>0</v>
      </c>
      <c r="O24" s="5">
        <f>Exp!O25</f>
        <v>0</v>
      </c>
      <c r="P24" s="5">
        <f>Exp!P25</f>
        <v>0</v>
      </c>
      <c r="Q24" s="5">
        <f>Exp!Q25</f>
        <v>0</v>
      </c>
      <c r="R24" s="5">
        <f>Exp!R25</f>
        <v>0</v>
      </c>
      <c r="S24" s="5">
        <f>Exp!S25</f>
        <v>0</v>
      </c>
      <c r="T24" s="242">
        <f>VLOOKUP(F24,$F$14:$S$35,Exp!$Y$73+1)</f>
        <v>0</v>
      </c>
      <c r="U24" s="242">
        <f>SUM(VLOOKUP($F24,$F$14:$S$35,IF((Exp!$Y$73+1)&lt;=0,1,Exp!$Y$73+1))+VLOOKUP($F24,$F$14:$S$35,IF((Exp!$Y$73+1-1)&lt;=0,1,Exp!$Y$73+1-1))+VLOOKUP($F24,$F$14:$S$35,IF((Exp!$Y$73+1-2)&lt;=0,1,Exp!$Y$73+1-2))+VLOOKUP($F24,$F$14:$S$35,IF((Exp!$Y$73+1-3)&lt;=0,1,Exp!$Y$73+1-3))+VLOOKUP($F24,$F$14:$S$35,IF((Exp!$Y$73+1-4)&lt;=0,1,Exp!$Y$73+1-4))+VLOOKUP($F24,$F$14:$S$35,IF((Exp!$Y$73+1-5)&lt;=0,1,Exp!$Y$73+1-5))+VLOOKUP($F24,$F$14:$S$35,IF((Exp!$Y$73+1-6)&lt;=0,1,Exp!$Y$73+1-6))+VLOOKUP($F24,$F$14:$S$35,IF((Exp!$Y$73+1-7)&lt;=0,1,Exp!$Y$73+1-7))+VLOOKUP($F24,$F$14:$S$35,IF((Exp!$Y$73+1-8)&lt;=0,1,Exp!$Y$73+1-8))+VLOOKUP($F24,$F$14:$S$35,IF((Exp!$Y$73+1-9)&lt;=0,1,Exp!$Y$73+1-9))+VLOOKUP($F24,$F$14:$S$35,IF((Exp!$Y$73+1-10)&lt;=0,1,Exp!$Y$73+1-10))+VLOOKUP($F24,$F$14:$S$35,IF((Exp!$Y$73+1-11)&lt;=0,1,Exp!$Y$73+1-11))+VLOOKUP($F24,$F$14:$S$35,IF((Exp!$Y$73+1-12)&lt;=0,1,Exp!$Y$73+1-12))+VLOOKUP($F24,$F$14:$S$35,IF((Exp!$Y$73+1-13)&lt;=0,1,Exp!$Y$73+1-13)))-(13-Exp!$Y$73+1)*$F24</f>
        <v>0</v>
      </c>
      <c r="V24" s="242">
        <f>Exp!U25</f>
        <v>0</v>
      </c>
      <c r="W24" s="19"/>
    </row>
    <row r="25" spans="1:23" ht="15.6">
      <c r="A25" s="48" t="s">
        <v>200</v>
      </c>
      <c r="B25" s="42" t="s">
        <v>51</v>
      </c>
      <c r="C25" s="44"/>
      <c r="D25" s="45"/>
      <c r="E25" s="40"/>
      <c r="F25" s="40">
        <v>12</v>
      </c>
      <c r="G25" s="5">
        <f>Exp!G26</f>
        <v>0</v>
      </c>
      <c r="H25" s="5">
        <f>Exp!H26</f>
        <v>0</v>
      </c>
      <c r="I25" s="5">
        <f>Exp!I26</f>
        <v>0</v>
      </c>
      <c r="J25" s="5">
        <f>Exp!J26</f>
        <v>0</v>
      </c>
      <c r="K25" s="5">
        <f>Exp!K26</f>
        <v>0</v>
      </c>
      <c r="L25" s="5">
        <f>Exp!L26</f>
        <v>0</v>
      </c>
      <c r="M25" s="5">
        <f>Exp!M26</f>
        <v>0</v>
      </c>
      <c r="N25" s="5">
        <f>Exp!N26</f>
        <v>0</v>
      </c>
      <c r="O25" s="5">
        <f>Exp!O26</f>
        <v>0</v>
      </c>
      <c r="P25" s="5">
        <f>Exp!P26</f>
        <v>0</v>
      </c>
      <c r="Q25" s="5">
        <f>Exp!Q26</f>
        <v>0</v>
      </c>
      <c r="R25" s="5">
        <f>Exp!R26</f>
        <v>0</v>
      </c>
      <c r="S25" s="5">
        <f>Exp!S26</f>
        <v>0</v>
      </c>
      <c r="T25" s="242">
        <f>VLOOKUP(F25,$F$14:$S$35,Exp!$Y$73+1)</f>
        <v>0</v>
      </c>
      <c r="U25" s="242">
        <f>SUM(VLOOKUP($F25,$F$14:$S$35,IF((Exp!$Y$73+1)&lt;=0,1,Exp!$Y$73+1))+VLOOKUP($F25,$F$14:$S$35,IF((Exp!$Y$73+1-1)&lt;=0,1,Exp!$Y$73+1-1))+VLOOKUP($F25,$F$14:$S$35,IF((Exp!$Y$73+1-2)&lt;=0,1,Exp!$Y$73+1-2))+VLOOKUP($F25,$F$14:$S$35,IF((Exp!$Y$73+1-3)&lt;=0,1,Exp!$Y$73+1-3))+VLOOKUP($F25,$F$14:$S$35,IF((Exp!$Y$73+1-4)&lt;=0,1,Exp!$Y$73+1-4))+VLOOKUP($F25,$F$14:$S$35,IF((Exp!$Y$73+1-5)&lt;=0,1,Exp!$Y$73+1-5))+VLOOKUP($F25,$F$14:$S$35,IF((Exp!$Y$73+1-6)&lt;=0,1,Exp!$Y$73+1-6))+VLOOKUP($F25,$F$14:$S$35,IF((Exp!$Y$73+1-7)&lt;=0,1,Exp!$Y$73+1-7))+VLOOKUP($F25,$F$14:$S$35,IF((Exp!$Y$73+1-8)&lt;=0,1,Exp!$Y$73+1-8))+VLOOKUP($F25,$F$14:$S$35,IF((Exp!$Y$73+1-9)&lt;=0,1,Exp!$Y$73+1-9))+VLOOKUP($F25,$F$14:$S$35,IF((Exp!$Y$73+1-10)&lt;=0,1,Exp!$Y$73+1-10))+VLOOKUP($F25,$F$14:$S$35,IF((Exp!$Y$73+1-11)&lt;=0,1,Exp!$Y$73+1-11))+VLOOKUP($F25,$F$14:$S$35,IF((Exp!$Y$73+1-12)&lt;=0,1,Exp!$Y$73+1-12))+VLOOKUP($F25,$F$14:$S$35,IF((Exp!$Y$73+1-13)&lt;=0,1,Exp!$Y$73+1-13)))-(13-Exp!$Y$73+1)*$F25</f>
        <v>0</v>
      </c>
      <c r="V25" s="242">
        <f>Exp!U26</f>
        <v>0</v>
      </c>
      <c r="W25" s="19"/>
    </row>
    <row r="26" spans="1:23" ht="15.6">
      <c r="A26" s="48" t="s">
        <v>201</v>
      </c>
      <c r="B26" s="42" t="s">
        <v>52</v>
      </c>
      <c r="C26" s="44"/>
      <c r="D26" s="45"/>
      <c r="E26" s="40"/>
      <c r="F26" s="40">
        <v>13</v>
      </c>
      <c r="G26" s="5">
        <f>Exp!G27</f>
        <v>0</v>
      </c>
      <c r="H26" s="5">
        <f>Exp!H27</f>
        <v>0</v>
      </c>
      <c r="I26" s="5">
        <f>Exp!I27</f>
        <v>0</v>
      </c>
      <c r="J26" s="5">
        <f>Exp!J27</f>
        <v>0</v>
      </c>
      <c r="K26" s="5">
        <f>Exp!K27</f>
        <v>0</v>
      </c>
      <c r="L26" s="5">
        <f>Exp!L27</f>
        <v>0</v>
      </c>
      <c r="M26" s="5">
        <f>Exp!M27</f>
        <v>0</v>
      </c>
      <c r="N26" s="5">
        <f>Exp!N27</f>
        <v>0</v>
      </c>
      <c r="O26" s="5">
        <f>Exp!O27</f>
        <v>0</v>
      </c>
      <c r="P26" s="5">
        <f>Exp!P27</f>
        <v>0</v>
      </c>
      <c r="Q26" s="5">
        <f>Exp!Q27</f>
        <v>0</v>
      </c>
      <c r="R26" s="5">
        <f>Exp!R27</f>
        <v>0</v>
      </c>
      <c r="S26" s="5">
        <f>Exp!S27</f>
        <v>0</v>
      </c>
      <c r="T26" s="242">
        <f>VLOOKUP(F26,$F$14:$S$35,Exp!$Y$73+1)</f>
        <v>0</v>
      </c>
      <c r="U26" s="242">
        <f>SUM(VLOOKUP($F26,$F$14:$S$35,IF((Exp!$Y$73+1)&lt;=0,1,Exp!$Y$73+1))+VLOOKUP($F26,$F$14:$S$35,IF((Exp!$Y$73+1-1)&lt;=0,1,Exp!$Y$73+1-1))+VLOOKUP($F26,$F$14:$S$35,IF((Exp!$Y$73+1-2)&lt;=0,1,Exp!$Y$73+1-2))+VLOOKUP($F26,$F$14:$S$35,IF((Exp!$Y$73+1-3)&lt;=0,1,Exp!$Y$73+1-3))+VLOOKUP($F26,$F$14:$S$35,IF((Exp!$Y$73+1-4)&lt;=0,1,Exp!$Y$73+1-4))+VLOOKUP($F26,$F$14:$S$35,IF((Exp!$Y$73+1-5)&lt;=0,1,Exp!$Y$73+1-5))+VLOOKUP($F26,$F$14:$S$35,IF((Exp!$Y$73+1-6)&lt;=0,1,Exp!$Y$73+1-6))+VLOOKUP($F26,$F$14:$S$35,IF((Exp!$Y$73+1-7)&lt;=0,1,Exp!$Y$73+1-7))+VLOOKUP($F26,$F$14:$S$35,IF((Exp!$Y$73+1-8)&lt;=0,1,Exp!$Y$73+1-8))+VLOOKUP($F26,$F$14:$S$35,IF((Exp!$Y$73+1-9)&lt;=0,1,Exp!$Y$73+1-9))+VLOOKUP($F26,$F$14:$S$35,IF((Exp!$Y$73+1-10)&lt;=0,1,Exp!$Y$73+1-10))+VLOOKUP($F26,$F$14:$S$35,IF((Exp!$Y$73+1-11)&lt;=0,1,Exp!$Y$73+1-11))+VLOOKUP($F26,$F$14:$S$35,IF((Exp!$Y$73+1-12)&lt;=0,1,Exp!$Y$73+1-12))+VLOOKUP($F26,$F$14:$S$35,IF((Exp!$Y$73+1-13)&lt;=0,1,Exp!$Y$73+1-13)))-(13-Exp!$Y$73+1)*$F26</f>
        <v>0</v>
      </c>
      <c r="V26" s="242">
        <f>Exp!U27</f>
        <v>0</v>
      </c>
      <c r="W26" s="19"/>
    </row>
    <row r="27" spans="1:23" ht="15.6">
      <c r="A27" s="48" t="s">
        <v>53</v>
      </c>
      <c r="B27" s="42" t="s">
        <v>54</v>
      </c>
      <c r="C27" s="44"/>
      <c r="D27" s="45"/>
      <c r="E27" s="40"/>
      <c r="F27" s="40">
        <v>14</v>
      </c>
      <c r="G27" s="5">
        <f>Exp!G28</f>
        <v>0</v>
      </c>
      <c r="H27" s="5">
        <f>Exp!H28</f>
        <v>0</v>
      </c>
      <c r="I27" s="5">
        <f>Exp!I28</f>
        <v>0</v>
      </c>
      <c r="J27" s="5">
        <f>Exp!J28</f>
        <v>0</v>
      </c>
      <c r="K27" s="5">
        <f>Exp!K28</f>
        <v>0</v>
      </c>
      <c r="L27" s="5">
        <f>Exp!L28</f>
        <v>0</v>
      </c>
      <c r="M27" s="5">
        <f>Exp!M28</f>
        <v>0</v>
      </c>
      <c r="N27" s="5">
        <f>Exp!N28</f>
        <v>0</v>
      </c>
      <c r="O27" s="5">
        <f>Exp!O28</f>
        <v>0</v>
      </c>
      <c r="P27" s="5">
        <f>Exp!P28</f>
        <v>0</v>
      </c>
      <c r="Q27" s="5">
        <f>Exp!Q28</f>
        <v>0</v>
      </c>
      <c r="R27" s="5">
        <f>Exp!R28</f>
        <v>0</v>
      </c>
      <c r="S27" s="5">
        <f>Exp!S28</f>
        <v>0</v>
      </c>
      <c r="T27" s="242">
        <f>VLOOKUP(F27,$F$14:$S$35,Exp!$Y$73+1)</f>
        <v>0</v>
      </c>
      <c r="U27" s="242">
        <f>SUM(VLOOKUP($F27,$F$14:$S$35,IF((Exp!$Y$73+1)&lt;=0,1,Exp!$Y$73+1))+VLOOKUP($F27,$F$14:$S$35,IF((Exp!$Y$73+1-1)&lt;=0,1,Exp!$Y$73+1-1))+VLOOKUP($F27,$F$14:$S$35,IF((Exp!$Y$73+1-2)&lt;=0,1,Exp!$Y$73+1-2))+VLOOKUP($F27,$F$14:$S$35,IF((Exp!$Y$73+1-3)&lt;=0,1,Exp!$Y$73+1-3))+VLOOKUP($F27,$F$14:$S$35,IF((Exp!$Y$73+1-4)&lt;=0,1,Exp!$Y$73+1-4))+VLOOKUP($F27,$F$14:$S$35,IF((Exp!$Y$73+1-5)&lt;=0,1,Exp!$Y$73+1-5))+VLOOKUP($F27,$F$14:$S$35,IF((Exp!$Y$73+1-6)&lt;=0,1,Exp!$Y$73+1-6))+VLOOKUP($F27,$F$14:$S$35,IF((Exp!$Y$73+1-7)&lt;=0,1,Exp!$Y$73+1-7))+VLOOKUP($F27,$F$14:$S$35,IF((Exp!$Y$73+1-8)&lt;=0,1,Exp!$Y$73+1-8))+VLOOKUP($F27,$F$14:$S$35,IF((Exp!$Y$73+1-9)&lt;=0,1,Exp!$Y$73+1-9))+VLOOKUP($F27,$F$14:$S$35,IF((Exp!$Y$73+1-10)&lt;=0,1,Exp!$Y$73+1-10))+VLOOKUP($F27,$F$14:$S$35,IF((Exp!$Y$73+1-11)&lt;=0,1,Exp!$Y$73+1-11))+VLOOKUP($F27,$F$14:$S$35,IF((Exp!$Y$73+1-12)&lt;=0,1,Exp!$Y$73+1-12))+VLOOKUP($F27,$F$14:$S$35,IF((Exp!$Y$73+1-13)&lt;=0,1,Exp!$Y$73+1-13)))-(13-Exp!$Y$73+1)*$F27</f>
        <v>0</v>
      </c>
      <c r="V27" s="242">
        <f>Exp!U28</f>
        <v>0</v>
      </c>
      <c r="W27" s="19"/>
    </row>
    <row r="28" spans="1:23" ht="15.6">
      <c r="A28" s="48" t="s">
        <v>202</v>
      </c>
      <c r="B28" s="42" t="s">
        <v>55</v>
      </c>
      <c r="C28" s="44"/>
      <c r="D28" s="45"/>
      <c r="E28" s="40"/>
      <c r="F28" s="40">
        <v>15</v>
      </c>
      <c r="G28" s="5">
        <f>Exp!G29</f>
        <v>0</v>
      </c>
      <c r="H28" s="5">
        <f>Exp!H29</f>
        <v>0</v>
      </c>
      <c r="I28" s="5">
        <f>Exp!I29</f>
        <v>0</v>
      </c>
      <c r="J28" s="5">
        <f>Exp!J29</f>
        <v>0</v>
      </c>
      <c r="K28" s="5">
        <f>Exp!K29</f>
        <v>0</v>
      </c>
      <c r="L28" s="5">
        <f>Exp!L29</f>
        <v>0</v>
      </c>
      <c r="M28" s="5">
        <f>Exp!M29</f>
        <v>0</v>
      </c>
      <c r="N28" s="5">
        <f>Exp!N29</f>
        <v>0</v>
      </c>
      <c r="O28" s="5">
        <f>Exp!O29</f>
        <v>0</v>
      </c>
      <c r="P28" s="5">
        <f>Exp!P29</f>
        <v>0</v>
      </c>
      <c r="Q28" s="5">
        <f>Exp!Q29</f>
        <v>0</v>
      </c>
      <c r="R28" s="5">
        <f>Exp!R29</f>
        <v>0</v>
      </c>
      <c r="S28" s="5">
        <f>Exp!S29</f>
        <v>0</v>
      </c>
      <c r="T28" s="242">
        <f>VLOOKUP(F28,$F$14:$S$35,Exp!$Y$73+1)</f>
        <v>0</v>
      </c>
      <c r="U28" s="242">
        <f>SUM(VLOOKUP($F28,$F$14:$S$35,IF((Exp!$Y$73+1)&lt;=0,1,Exp!$Y$73+1))+VLOOKUP($F28,$F$14:$S$35,IF((Exp!$Y$73+1-1)&lt;=0,1,Exp!$Y$73+1-1))+VLOOKUP($F28,$F$14:$S$35,IF((Exp!$Y$73+1-2)&lt;=0,1,Exp!$Y$73+1-2))+VLOOKUP($F28,$F$14:$S$35,IF((Exp!$Y$73+1-3)&lt;=0,1,Exp!$Y$73+1-3))+VLOOKUP($F28,$F$14:$S$35,IF((Exp!$Y$73+1-4)&lt;=0,1,Exp!$Y$73+1-4))+VLOOKUP($F28,$F$14:$S$35,IF((Exp!$Y$73+1-5)&lt;=0,1,Exp!$Y$73+1-5))+VLOOKUP($F28,$F$14:$S$35,IF((Exp!$Y$73+1-6)&lt;=0,1,Exp!$Y$73+1-6))+VLOOKUP($F28,$F$14:$S$35,IF((Exp!$Y$73+1-7)&lt;=0,1,Exp!$Y$73+1-7))+VLOOKUP($F28,$F$14:$S$35,IF((Exp!$Y$73+1-8)&lt;=0,1,Exp!$Y$73+1-8))+VLOOKUP($F28,$F$14:$S$35,IF((Exp!$Y$73+1-9)&lt;=0,1,Exp!$Y$73+1-9))+VLOOKUP($F28,$F$14:$S$35,IF((Exp!$Y$73+1-10)&lt;=0,1,Exp!$Y$73+1-10))+VLOOKUP($F28,$F$14:$S$35,IF((Exp!$Y$73+1-11)&lt;=0,1,Exp!$Y$73+1-11))+VLOOKUP($F28,$F$14:$S$35,IF((Exp!$Y$73+1-12)&lt;=0,1,Exp!$Y$73+1-12))+VLOOKUP($F28,$F$14:$S$35,IF((Exp!$Y$73+1-13)&lt;=0,1,Exp!$Y$73+1-13)))-(13-Exp!$Y$73+1)*$F28</f>
        <v>0</v>
      </c>
      <c r="V28" s="242">
        <f>Exp!U29</f>
        <v>0</v>
      </c>
      <c r="W28" s="19"/>
    </row>
    <row r="29" spans="1:23" ht="15.6">
      <c r="A29" s="48" t="s">
        <v>203</v>
      </c>
      <c r="B29" s="42" t="s">
        <v>56</v>
      </c>
      <c r="C29" s="44"/>
      <c r="D29" s="45"/>
      <c r="E29" s="40"/>
      <c r="F29" s="40">
        <v>16</v>
      </c>
      <c r="G29" s="5">
        <f>Exp!G30</f>
        <v>0</v>
      </c>
      <c r="H29" s="5">
        <f>Exp!H30</f>
        <v>0</v>
      </c>
      <c r="I29" s="5">
        <f>Exp!I30</f>
        <v>0</v>
      </c>
      <c r="J29" s="5">
        <f>Exp!J30</f>
        <v>0</v>
      </c>
      <c r="K29" s="5">
        <f>Exp!K30</f>
        <v>0</v>
      </c>
      <c r="L29" s="5">
        <f>Exp!L30</f>
        <v>0</v>
      </c>
      <c r="M29" s="5">
        <f>Exp!M30</f>
        <v>0</v>
      </c>
      <c r="N29" s="5">
        <f>Exp!N30</f>
        <v>0</v>
      </c>
      <c r="O29" s="5">
        <f>Exp!O30</f>
        <v>0</v>
      </c>
      <c r="P29" s="5">
        <f>Exp!P30</f>
        <v>0</v>
      </c>
      <c r="Q29" s="5">
        <f>Exp!Q30</f>
        <v>0</v>
      </c>
      <c r="R29" s="5">
        <f>Exp!R30</f>
        <v>0</v>
      </c>
      <c r="S29" s="5">
        <f>Exp!S30</f>
        <v>0</v>
      </c>
      <c r="T29" s="242">
        <f>VLOOKUP(F29,$F$14:$S$35,Exp!$Y$73+1)</f>
        <v>0</v>
      </c>
      <c r="U29" s="242">
        <f>SUM(VLOOKUP($F29,$F$14:$S$35,IF((Exp!$Y$73+1)&lt;=0,1,Exp!$Y$73+1))+VLOOKUP($F29,$F$14:$S$35,IF((Exp!$Y$73+1-1)&lt;=0,1,Exp!$Y$73+1-1))+VLOOKUP($F29,$F$14:$S$35,IF((Exp!$Y$73+1-2)&lt;=0,1,Exp!$Y$73+1-2))+VLOOKUP($F29,$F$14:$S$35,IF((Exp!$Y$73+1-3)&lt;=0,1,Exp!$Y$73+1-3))+VLOOKUP($F29,$F$14:$S$35,IF((Exp!$Y$73+1-4)&lt;=0,1,Exp!$Y$73+1-4))+VLOOKUP($F29,$F$14:$S$35,IF((Exp!$Y$73+1-5)&lt;=0,1,Exp!$Y$73+1-5))+VLOOKUP($F29,$F$14:$S$35,IF((Exp!$Y$73+1-6)&lt;=0,1,Exp!$Y$73+1-6))+VLOOKUP($F29,$F$14:$S$35,IF((Exp!$Y$73+1-7)&lt;=0,1,Exp!$Y$73+1-7))+VLOOKUP($F29,$F$14:$S$35,IF((Exp!$Y$73+1-8)&lt;=0,1,Exp!$Y$73+1-8))+VLOOKUP($F29,$F$14:$S$35,IF((Exp!$Y$73+1-9)&lt;=0,1,Exp!$Y$73+1-9))+VLOOKUP($F29,$F$14:$S$35,IF((Exp!$Y$73+1-10)&lt;=0,1,Exp!$Y$73+1-10))+VLOOKUP($F29,$F$14:$S$35,IF((Exp!$Y$73+1-11)&lt;=0,1,Exp!$Y$73+1-11))+VLOOKUP($F29,$F$14:$S$35,IF((Exp!$Y$73+1-12)&lt;=0,1,Exp!$Y$73+1-12))+VLOOKUP($F29,$F$14:$S$35,IF((Exp!$Y$73+1-13)&lt;=0,1,Exp!$Y$73+1-13)))-(13-Exp!$Y$73+1)*$F29</f>
        <v>0</v>
      </c>
      <c r="V29" s="242">
        <f>Exp!U30</f>
        <v>0</v>
      </c>
      <c r="W29" s="19"/>
    </row>
    <row r="30" spans="1:23" ht="15.6">
      <c r="A30" s="48" t="s">
        <v>204</v>
      </c>
      <c r="B30" s="42" t="s">
        <v>57</v>
      </c>
      <c r="C30" s="44"/>
      <c r="D30" s="45"/>
      <c r="E30" s="40"/>
      <c r="F30" s="40">
        <v>17</v>
      </c>
      <c r="G30" s="5">
        <f>Exp!G31</f>
        <v>0</v>
      </c>
      <c r="H30" s="5">
        <f>Exp!H31</f>
        <v>0</v>
      </c>
      <c r="I30" s="5">
        <f>Exp!I31</f>
        <v>0</v>
      </c>
      <c r="J30" s="5">
        <f>Exp!J31</f>
        <v>0</v>
      </c>
      <c r="K30" s="5">
        <f>Exp!K31</f>
        <v>0</v>
      </c>
      <c r="L30" s="5">
        <f>Exp!L31</f>
        <v>0</v>
      </c>
      <c r="M30" s="5">
        <f>Exp!M31</f>
        <v>0</v>
      </c>
      <c r="N30" s="5">
        <f>Exp!N31</f>
        <v>0</v>
      </c>
      <c r="O30" s="5">
        <f>Exp!O31</f>
        <v>0</v>
      </c>
      <c r="P30" s="5">
        <f>Exp!P31</f>
        <v>0</v>
      </c>
      <c r="Q30" s="5">
        <f>Exp!Q31</f>
        <v>0</v>
      </c>
      <c r="R30" s="5">
        <f>Exp!R31</f>
        <v>0</v>
      </c>
      <c r="S30" s="5">
        <f>Exp!S31</f>
        <v>0</v>
      </c>
      <c r="T30" s="242">
        <f>VLOOKUP(F30,$F$14:$S$35,Exp!$Y$73+1)</f>
        <v>0</v>
      </c>
      <c r="U30" s="242">
        <f>SUM(VLOOKUP($F30,$F$14:$S$35,IF((Exp!$Y$73+1)&lt;=0,1,Exp!$Y$73+1))+VLOOKUP($F30,$F$14:$S$35,IF((Exp!$Y$73+1-1)&lt;=0,1,Exp!$Y$73+1-1))+VLOOKUP($F30,$F$14:$S$35,IF((Exp!$Y$73+1-2)&lt;=0,1,Exp!$Y$73+1-2))+VLOOKUP($F30,$F$14:$S$35,IF((Exp!$Y$73+1-3)&lt;=0,1,Exp!$Y$73+1-3))+VLOOKUP($F30,$F$14:$S$35,IF((Exp!$Y$73+1-4)&lt;=0,1,Exp!$Y$73+1-4))+VLOOKUP($F30,$F$14:$S$35,IF((Exp!$Y$73+1-5)&lt;=0,1,Exp!$Y$73+1-5))+VLOOKUP($F30,$F$14:$S$35,IF((Exp!$Y$73+1-6)&lt;=0,1,Exp!$Y$73+1-6))+VLOOKUP($F30,$F$14:$S$35,IF((Exp!$Y$73+1-7)&lt;=0,1,Exp!$Y$73+1-7))+VLOOKUP($F30,$F$14:$S$35,IF((Exp!$Y$73+1-8)&lt;=0,1,Exp!$Y$73+1-8))+VLOOKUP($F30,$F$14:$S$35,IF((Exp!$Y$73+1-9)&lt;=0,1,Exp!$Y$73+1-9))+VLOOKUP($F30,$F$14:$S$35,IF((Exp!$Y$73+1-10)&lt;=0,1,Exp!$Y$73+1-10))+VLOOKUP($F30,$F$14:$S$35,IF((Exp!$Y$73+1-11)&lt;=0,1,Exp!$Y$73+1-11))+VLOOKUP($F30,$F$14:$S$35,IF((Exp!$Y$73+1-12)&lt;=0,1,Exp!$Y$73+1-12))+VLOOKUP($F30,$F$14:$S$35,IF((Exp!$Y$73+1-13)&lt;=0,1,Exp!$Y$73+1-13)))-(13-Exp!$Y$73+1)*$F30</f>
        <v>0</v>
      </c>
      <c r="V30" s="242">
        <f>Exp!U31</f>
        <v>0</v>
      </c>
      <c r="W30" s="19"/>
    </row>
    <row r="31" spans="1:23" ht="15.6">
      <c r="A31" s="48" t="s">
        <v>205</v>
      </c>
      <c r="B31" s="42" t="s">
        <v>58</v>
      </c>
      <c r="C31" s="44"/>
      <c r="D31" s="45"/>
      <c r="E31" s="40"/>
      <c r="F31" s="40">
        <v>18</v>
      </c>
      <c r="G31" s="5">
        <f>Exp!G32</f>
        <v>0</v>
      </c>
      <c r="H31" s="5">
        <f>Exp!H32</f>
        <v>0</v>
      </c>
      <c r="I31" s="5">
        <f>Exp!I32</f>
        <v>0</v>
      </c>
      <c r="J31" s="5">
        <f>Exp!J32</f>
        <v>0</v>
      </c>
      <c r="K31" s="5">
        <f>Exp!K32</f>
        <v>0</v>
      </c>
      <c r="L31" s="5">
        <f>Exp!L32</f>
        <v>0</v>
      </c>
      <c r="M31" s="5">
        <f>Exp!M32</f>
        <v>0</v>
      </c>
      <c r="N31" s="5">
        <f>Exp!N32</f>
        <v>0</v>
      </c>
      <c r="O31" s="5">
        <f>Exp!O32</f>
        <v>0</v>
      </c>
      <c r="P31" s="5">
        <f>Exp!P32</f>
        <v>0</v>
      </c>
      <c r="Q31" s="5">
        <f>Exp!Q32</f>
        <v>0</v>
      </c>
      <c r="R31" s="5">
        <f>Exp!R32</f>
        <v>0</v>
      </c>
      <c r="S31" s="5">
        <f>Exp!S32</f>
        <v>0</v>
      </c>
      <c r="T31" s="242">
        <f>VLOOKUP(F31,$F$14:$S$35,Exp!$Y$73+1)</f>
        <v>0</v>
      </c>
      <c r="U31" s="242">
        <f>SUM(VLOOKUP($F31,$F$14:$S$35,IF((Exp!$Y$73+1)&lt;=0,1,Exp!$Y$73+1))+VLOOKUP($F31,$F$14:$S$35,IF((Exp!$Y$73+1-1)&lt;=0,1,Exp!$Y$73+1-1))+VLOOKUP($F31,$F$14:$S$35,IF((Exp!$Y$73+1-2)&lt;=0,1,Exp!$Y$73+1-2))+VLOOKUP($F31,$F$14:$S$35,IF((Exp!$Y$73+1-3)&lt;=0,1,Exp!$Y$73+1-3))+VLOOKUP($F31,$F$14:$S$35,IF((Exp!$Y$73+1-4)&lt;=0,1,Exp!$Y$73+1-4))+VLOOKUP($F31,$F$14:$S$35,IF((Exp!$Y$73+1-5)&lt;=0,1,Exp!$Y$73+1-5))+VLOOKUP($F31,$F$14:$S$35,IF((Exp!$Y$73+1-6)&lt;=0,1,Exp!$Y$73+1-6))+VLOOKUP($F31,$F$14:$S$35,IF((Exp!$Y$73+1-7)&lt;=0,1,Exp!$Y$73+1-7))+VLOOKUP($F31,$F$14:$S$35,IF((Exp!$Y$73+1-8)&lt;=0,1,Exp!$Y$73+1-8))+VLOOKUP($F31,$F$14:$S$35,IF((Exp!$Y$73+1-9)&lt;=0,1,Exp!$Y$73+1-9))+VLOOKUP($F31,$F$14:$S$35,IF((Exp!$Y$73+1-10)&lt;=0,1,Exp!$Y$73+1-10))+VLOOKUP($F31,$F$14:$S$35,IF((Exp!$Y$73+1-11)&lt;=0,1,Exp!$Y$73+1-11))+VLOOKUP($F31,$F$14:$S$35,IF((Exp!$Y$73+1-12)&lt;=0,1,Exp!$Y$73+1-12))+VLOOKUP($F31,$F$14:$S$35,IF((Exp!$Y$73+1-13)&lt;=0,1,Exp!$Y$73+1-13)))-(13-Exp!$Y$73+1)*$F31</f>
        <v>0</v>
      </c>
      <c r="V31" s="242">
        <f>Exp!U32</f>
        <v>0</v>
      </c>
      <c r="W31" s="19"/>
    </row>
    <row r="32" spans="1:23" ht="15.6">
      <c r="A32" s="48" t="s">
        <v>59</v>
      </c>
      <c r="B32" s="42" t="s">
        <v>60</v>
      </c>
      <c r="C32" s="44"/>
      <c r="D32" s="45"/>
      <c r="E32" s="40"/>
      <c r="F32" s="40">
        <v>19</v>
      </c>
      <c r="G32" s="5">
        <f>Exp!G33</f>
        <v>0</v>
      </c>
      <c r="H32" s="5">
        <f>Exp!H33</f>
        <v>0</v>
      </c>
      <c r="I32" s="5">
        <f>Exp!I33</f>
        <v>0</v>
      </c>
      <c r="J32" s="5">
        <f>Exp!J33</f>
        <v>0</v>
      </c>
      <c r="K32" s="5">
        <f>Exp!K33</f>
        <v>0</v>
      </c>
      <c r="L32" s="5">
        <f>Exp!L33</f>
        <v>0</v>
      </c>
      <c r="M32" s="5">
        <f>Exp!M33</f>
        <v>0</v>
      </c>
      <c r="N32" s="5">
        <f>Exp!N33</f>
        <v>0</v>
      </c>
      <c r="O32" s="5">
        <f>Exp!O33</f>
        <v>0</v>
      </c>
      <c r="P32" s="5">
        <f>Exp!P33</f>
        <v>0</v>
      </c>
      <c r="Q32" s="5">
        <f>Exp!Q33</f>
        <v>0</v>
      </c>
      <c r="R32" s="5">
        <f>Exp!R33</f>
        <v>0</v>
      </c>
      <c r="S32" s="5">
        <f>Exp!S33</f>
        <v>0</v>
      </c>
      <c r="T32" s="242">
        <f>VLOOKUP(F32,$F$14:$S$35,Exp!$Y$73+1)</f>
        <v>0</v>
      </c>
      <c r="U32" s="242">
        <f>SUM(VLOOKUP($F32,$F$14:$S$35,IF((Exp!$Y$73+1)&lt;=0,1,Exp!$Y$73+1))+VLOOKUP($F32,$F$14:$S$35,IF((Exp!$Y$73+1-1)&lt;=0,1,Exp!$Y$73+1-1))+VLOOKUP($F32,$F$14:$S$35,IF((Exp!$Y$73+1-2)&lt;=0,1,Exp!$Y$73+1-2))+VLOOKUP($F32,$F$14:$S$35,IF((Exp!$Y$73+1-3)&lt;=0,1,Exp!$Y$73+1-3))+VLOOKUP($F32,$F$14:$S$35,IF((Exp!$Y$73+1-4)&lt;=0,1,Exp!$Y$73+1-4))+VLOOKUP($F32,$F$14:$S$35,IF((Exp!$Y$73+1-5)&lt;=0,1,Exp!$Y$73+1-5))+VLOOKUP($F32,$F$14:$S$35,IF((Exp!$Y$73+1-6)&lt;=0,1,Exp!$Y$73+1-6))+VLOOKUP($F32,$F$14:$S$35,IF((Exp!$Y$73+1-7)&lt;=0,1,Exp!$Y$73+1-7))+VLOOKUP($F32,$F$14:$S$35,IF((Exp!$Y$73+1-8)&lt;=0,1,Exp!$Y$73+1-8))+VLOOKUP($F32,$F$14:$S$35,IF((Exp!$Y$73+1-9)&lt;=0,1,Exp!$Y$73+1-9))+VLOOKUP($F32,$F$14:$S$35,IF((Exp!$Y$73+1-10)&lt;=0,1,Exp!$Y$73+1-10))+VLOOKUP($F32,$F$14:$S$35,IF((Exp!$Y$73+1-11)&lt;=0,1,Exp!$Y$73+1-11))+VLOOKUP($F32,$F$14:$S$35,IF((Exp!$Y$73+1-12)&lt;=0,1,Exp!$Y$73+1-12))+VLOOKUP($F32,$F$14:$S$35,IF((Exp!$Y$73+1-13)&lt;=0,1,Exp!$Y$73+1-13)))-(13-Exp!$Y$73+1)*$F32</f>
        <v>0</v>
      </c>
      <c r="V32" s="242">
        <f>Exp!U33</f>
        <v>0</v>
      </c>
      <c r="W32" s="19"/>
    </row>
    <row r="33" spans="1:23" ht="15.6">
      <c r="A33" s="48" t="s">
        <v>206</v>
      </c>
      <c r="B33" s="42" t="s">
        <v>61</v>
      </c>
      <c r="C33" s="44"/>
      <c r="D33" s="45"/>
      <c r="E33" s="40"/>
      <c r="F33" s="40">
        <v>20</v>
      </c>
      <c r="G33" s="5">
        <f>Exp!G34</f>
        <v>0</v>
      </c>
      <c r="H33" s="5">
        <f>Exp!H34</f>
        <v>0</v>
      </c>
      <c r="I33" s="5">
        <f>Exp!I34</f>
        <v>0</v>
      </c>
      <c r="J33" s="5">
        <f>Exp!J34</f>
        <v>0</v>
      </c>
      <c r="K33" s="5">
        <f>Exp!K34</f>
        <v>0</v>
      </c>
      <c r="L33" s="5">
        <f>Exp!L34</f>
        <v>0</v>
      </c>
      <c r="M33" s="5">
        <f>Exp!M34</f>
        <v>0</v>
      </c>
      <c r="N33" s="5">
        <f>Exp!N34</f>
        <v>0</v>
      </c>
      <c r="O33" s="5">
        <f>Exp!O34</f>
        <v>0</v>
      </c>
      <c r="P33" s="5">
        <f>Exp!P34</f>
        <v>0</v>
      </c>
      <c r="Q33" s="5">
        <f>Exp!Q34</f>
        <v>0</v>
      </c>
      <c r="R33" s="5">
        <f>Exp!R34</f>
        <v>0</v>
      </c>
      <c r="S33" s="5">
        <f>Exp!S34</f>
        <v>0</v>
      </c>
      <c r="T33" s="242">
        <f>VLOOKUP(F33,$F$14:$S$35,Exp!$Y$73+1)</f>
        <v>0</v>
      </c>
      <c r="U33" s="242">
        <f>SUM(VLOOKUP($F33,$F$14:$S$35,IF((Exp!$Y$73+1)&lt;=0,1,Exp!$Y$73+1))+VLOOKUP($F33,$F$14:$S$35,IF((Exp!$Y$73+1-1)&lt;=0,1,Exp!$Y$73+1-1))+VLOOKUP($F33,$F$14:$S$35,IF((Exp!$Y$73+1-2)&lt;=0,1,Exp!$Y$73+1-2))+VLOOKUP($F33,$F$14:$S$35,IF((Exp!$Y$73+1-3)&lt;=0,1,Exp!$Y$73+1-3))+VLOOKUP($F33,$F$14:$S$35,IF((Exp!$Y$73+1-4)&lt;=0,1,Exp!$Y$73+1-4))+VLOOKUP($F33,$F$14:$S$35,IF((Exp!$Y$73+1-5)&lt;=0,1,Exp!$Y$73+1-5))+VLOOKUP($F33,$F$14:$S$35,IF((Exp!$Y$73+1-6)&lt;=0,1,Exp!$Y$73+1-6))+VLOOKUP($F33,$F$14:$S$35,IF((Exp!$Y$73+1-7)&lt;=0,1,Exp!$Y$73+1-7))+VLOOKUP($F33,$F$14:$S$35,IF((Exp!$Y$73+1-8)&lt;=0,1,Exp!$Y$73+1-8))+VLOOKUP($F33,$F$14:$S$35,IF((Exp!$Y$73+1-9)&lt;=0,1,Exp!$Y$73+1-9))+VLOOKUP($F33,$F$14:$S$35,IF((Exp!$Y$73+1-10)&lt;=0,1,Exp!$Y$73+1-10))+VLOOKUP($F33,$F$14:$S$35,IF((Exp!$Y$73+1-11)&lt;=0,1,Exp!$Y$73+1-11))+VLOOKUP($F33,$F$14:$S$35,IF((Exp!$Y$73+1-12)&lt;=0,1,Exp!$Y$73+1-12))+VLOOKUP($F33,$F$14:$S$35,IF((Exp!$Y$73+1-13)&lt;=0,1,Exp!$Y$73+1-13)))-(13-Exp!$Y$73+1)*$F33</f>
        <v>0</v>
      </c>
      <c r="V33" s="242">
        <f>Exp!U34</f>
        <v>0</v>
      </c>
      <c r="W33" s="19"/>
    </row>
    <row r="34" spans="1:23" ht="15.6">
      <c r="A34" s="48" t="s">
        <v>62</v>
      </c>
      <c r="B34" s="42" t="s">
        <v>63</v>
      </c>
      <c r="C34" s="44"/>
      <c r="D34" s="45"/>
      <c r="E34" s="40"/>
      <c r="F34" s="40">
        <v>21</v>
      </c>
      <c r="G34" s="5">
        <f>Exp!G35</f>
        <v>0</v>
      </c>
      <c r="H34" s="5">
        <f>Exp!H35</f>
        <v>0</v>
      </c>
      <c r="I34" s="5">
        <f>Exp!I35</f>
        <v>0</v>
      </c>
      <c r="J34" s="5">
        <f>Exp!J35</f>
        <v>0</v>
      </c>
      <c r="K34" s="5">
        <f>Exp!K35</f>
        <v>0</v>
      </c>
      <c r="L34" s="5">
        <f>Exp!L35</f>
        <v>0</v>
      </c>
      <c r="M34" s="5">
        <f>Exp!M35</f>
        <v>0</v>
      </c>
      <c r="N34" s="5">
        <f>Exp!N35</f>
        <v>0</v>
      </c>
      <c r="O34" s="5">
        <f>Exp!O35</f>
        <v>0</v>
      </c>
      <c r="P34" s="5">
        <f>Exp!P35</f>
        <v>0</v>
      </c>
      <c r="Q34" s="5">
        <f>Exp!Q35</f>
        <v>0</v>
      </c>
      <c r="R34" s="5">
        <f>Exp!R35</f>
        <v>0</v>
      </c>
      <c r="S34" s="5">
        <f>Exp!S35</f>
        <v>0</v>
      </c>
      <c r="T34" s="242">
        <f>VLOOKUP(F34,$F$14:$S$35,Exp!$Y$73+1)</f>
        <v>0</v>
      </c>
      <c r="U34" s="242">
        <f>SUM(VLOOKUP($F34,$F$14:$S$35,IF((Exp!$Y$73+1)&lt;=0,1,Exp!$Y$73+1))+VLOOKUP($F34,$F$14:$S$35,IF((Exp!$Y$73+1-1)&lt;=0,1,Exp!$Y$73+1-1))+VLOOKUP($F34,$F$14:$S$35,IF((Exp!$Y$73+1-2)&lt;=0,1,Exp!$Y$73+1-2))+VLOOKUP($F34,$F$14:$S$35,IF((Exp!$Y$73+1-3)&lt;=0,1,Exp!$Y$73+1-3))+VLOOKUP($F34,$F$14:$S$35,IF((Exp!$Y$73+1-4)&lt;=0,1,Exp!$Y$73+1-4))+VLOOKUP($F34,$F$14:$S$35,IF((Exp!$Y$73+1-5)&lt;=0,1,Exp!$Y$73+1-5))+VLOOKUP($F34,$F$14:$S$35,IF((Exp!$Y$73+1-6)&lt;=0,1,Exp!$Y$73+1-6))+VLOOKUP($F34,$F$14:$S$35,IF((Exp!$Y$73+1-7)&lt;=0,1,Exp!$Y$73+1-7))+VLOOKUP($F34,$F$14:$S$35,IF((Exp!$Y$73+1-8)&lt;=0,1,Exp!$Y$73+1-8))+VLOOKUP($F34,$F$14:$S$35,IF((Exp!$Y$73+1-9)&lt;=0,1,Exp!$Y$73+1-9))+VLOOKUP($F34,$F$14:$S$35,IF((Exp!$Y$73+1-10)&lt;=0,1,Exp!$Y$73+1-10))+VLOOKUP($F34,$F$14:$S$35,IF((Exp!$Y$73+1-11)&lt;=0,1,Exp!$Y$73+1-11))+VLOOKUP($F34,$F$14:$S$35,IF((Exp!$Y$73+1-12)&lt;=0,1,Exp!$Y$73+1-12))+VLOOKUP($F34,$F$14:$S$35,IF((Exp!$Y$73+1-13)&lt;=0,1,Exp!$Y$73+1-13)))-(13-Exp!$Y$73+1)*$F34</f>
        <v>0</v>
      </c>
      <c r="V34" s="242">
        <f>Exp!U35</f>
        <v>0</v>
      </c>
      <c r="W34" s="19"/>
    </row>
    <row r="35" spans="1:23" ht="15.6">
      <c r="A35" s="48" t="s">
        <v>36</v>
      </c>
      <c r="B35" s="42" t="s">
        <v>37</v>
      </c>
      <c r="C35" s="44"/>
      <c r="D35" s="45"/>
      <c r="E35" s="40"/>
      <c r="F35" s="40">
        <v>22</v>
      </c>
      <c r="G35" s="5">
        <f>Exp!G36</f>
        <v>0</v>
      </c>
      <c r="H35" s="5">
        <f>Exp!H36</f>
        <v>0</v>
      </c>
      <c r="I35" s="5">
        <f>Exp!I36</f>
        <v>0</v>
      </c>
      <c r="J35" s="5">
        <f>Exp!J36</f>
        <v>0</v>
      </c>
      <c r="K35" s="5">
        <f>Exp!K36</f>
        <v>0</v>
      </c>
      <c r="L35" s="5">
        <f>Exp!L36</f>
        <v>0</v>
      </c>
      <c r="M35" s="5">
        <f>Exp!M36</f>
        <v>0</v>
      </c>
      <c r="N35" s="5">
        <f>Exp!N36</f>
        <v>0</v>
      </c>
      <c r="O35" s="5">
        <f>Exp!O36</f>
        <v>0</v>
      </c>
      <c r="P35" s="5">
        <f>Exp!P36</f>
        <v>0</v>
      </c>
      <c r="Q35" s="5">
        <f>Exp!Q36</f>
        <v>0</v>
      </c>
      <c r="R35" s="5">
        <f>Exp!R36</f>
        <v>0</v>
      </c>
      <c r="S35" s="5">
        <f>Exp!S36</f>
        <v>0</v>
      </c>
      <c r="T35" s="242">
        <f>VLOOKUP(F35,$F$14:$S$35,Exp!$Y$73+1)</f>
        <v>0</v>
      </c>
      <c r="U35" s="242">
        <f>SUM(VLOOKUP($F35,$F$14:$S$35,IF((Exp!$Y$73+1)&lt;=0,1,Exp!$Y$73+1))+VLOOKUP($F35,$F$14:$S$35,IF((Exp!$Y$73+1-1)&lt;=0,1,Exp!$Y$73+1-1))+VLOOKUP($F35,$F$14:$S$35,IF((Exp!$Y$73+1-2)&lt;=0,1,Exp!$Y$73+1-2))+VLOOKUP($F35,$F$14:$S$35,IF((Exp!$Y$73+1-3)&lt;=0,1,Exp!$Y$73+1-3))+VLOOKUP($F35,$F$14:$S$35,IF((Exp!$Y$73+1-4)&lt;=0,1,Exp!$Y$73+1-4))+VLOOKUP($F35,$F$14:$S$35,IF((Exp!$Y$73+1-5)&lt;=0,1,Exp!$Y$73+1-5))+VLOOKUP($F35,$F$14:$S$35,IF((Exp!$Y$73+1-6)&lt;=0,1,Exp!$Y$73+1-6))+VLOOKUP($F35,$F$14:$S$35,IF((Exp!$Y$73+1-7)&lt;=0,1,Exp!$Y$73+1-7))+VLOOKUP($F35,$F$14:$S$35,IF((Exp!$Y$73+1-8)&lt;=0,1,Exp!$Y$73+1-8))+VLOOKUP($F35,$F$14:$S$35,IF((Exp!$Y$73+1-9)&lt;=0,1,Exp!$Y$73+1-9))+VLOOKUP($F35,$F$14:$S$35,IF((Exp!$Y$73+1-10)&lt;=0,1,Exp!$Y$73+1-10))+VLOOKUP($F35,$F$14:$S$35,IF((Exp!$Y$73+1-11)&lt;=0,1,Exp!$Y$73+1-11))+VLOOKUP($F35,$F$14:$S$35,IF((Exp!$Y$73+1-12)&lt;=0,1,Exp!$Y$73+1-12))+VLOOKUP($F35,$F$14:$S$35,IF((Exp!$Y$73+1-13)&lt;=0,1,Exp!$Y$73+1-13)))-(13-Exp!$Y$73+1)*$F35</f>
        <v>0</v>
      </c>
      <c r="V35" s="242">
        <f>Exp!U36</f>
        <v>0</v>
      </c>
      <c r="W35" s="19"/>
    </row>
    <row r="36" spans="1:23" s="156" customFormat="1" ht="15.6">
      <c r="A36" s="155"/>
      <c r="B36" s="50" t="s">
        <v>188</v>
      </c>
      <c r="C36" s="51"/>
      <c r="D36" s="52"/>
      <c r="E36" s="53"/>
      <c r="F36" s="53"/>
      <c r="G36" s="6">
        <f t="shared" ref="G36:V36" si="0">SUM(G14:G35)</f>
        <v>0</v>
      </c>
      <c r="H36" s="6">
        <f t="shared" si="0"/>
        <v>0</v>
      </c>
      <c r="I36" s="6">
        <f t="shared" si="0"/>
        <v>0</v>
      </c>
      <c r="J36" s="6">
        <f t="shared" si="0"/>
        <v>0</v>
      </c>
      <c r="K36" s="6">
        <f t="shared" si="0"/>
        <v>0</v>
      </c>
      <c r="L36" s="6">
        <f t="shared" si="0"/>
        <v>0</v>
      </c>
      <c r="M36" s="6">
        <f t="shared" si="0"/>
        <v>0</v>
      </c>
      <c r="N36" s="6">
        <f t="shared" si="0"/>
        <v>0</v>
      </c>
      <c r="O36" s="6">
        <f t="shared" si="0"/>
        <v>0</v>
      </c>
      <c r="P36" s="6">
        <f t="shared" si="0"/>
        <v>0</v>
      </c>
      <c r="Q36" s="6">
        <f t="shared" si="0"/>
        <v>0</v>
      </c>
      <c r="R36" s="6">
        <f t="shared" si="0"/>
        <v>0</v>
      </c>
      <c r="S36" s="6">
        <f t="shared" si="0"/>
        <v>0</v>
      </c>
      <c r="T36" s="242">
        <f>SUM(T14:T35)</f>
        <v>0</v>
      </c>
      <c r="U36" s="242">
        <f t="shared" si="0"/>
        <v>0</v>
      </c>
      <c r="V36" s="242">
        <f t="shared" si="0"/>
        <v>0</v>
      </c>
    </row>
    <row r="37" spans="1:23" ht="15.6">
      <c r="A37" s="54"/>
      <c r="B37" s="42" t="s">
        <v>97</v>
      </c>
      <c r="C37" s="44"/>
      <c r="D37" s="52">
        <f>Exp!D38</f>
        <v>0</v>
      </c>
      <c r="E37" s="53" t="s">
        <v>98</v>
      </c>
      <c r="F37" s="40"/>
      <c r="G37" s="8">
        <f t="shared" ref="G37:S37" si="1">+$D$37/100*G36</f>
        <v>0</v>
      </c>
      <c r="H37" s="8">
        <f>+$D$37/100*H36</f>
        <v>0</v>
      </c>
      <c r="I37" s="8">
        <f t="shared" si="1"/>
        <v>0</v>
      </c>
      <c r="J37" s="8">
        <f t="shared" si="1"/>
        <v>0</v>
      </c>
      <c r="K37" s="8">
        <f t="shared" si="1"/>
        <v>0</v>
      </c>
      <c r="L37" s="8">
        <f t="shared" si="1"/>
        <v>0</v>
      </c>
      <c r="M37" s="8">
        <f t="shared" si="1"/>
        <v>0</v>
      </c>
      <c r="N37" s="8">
        <f t="shared" si="1"/>
        <v>0</v>
      </c>
      <c r="O37" s="8">
        <f t="shared" si="1"/>
        <v>0</v>
      </c>
      <c r="P37" s="8">
        <f t="shared" si="1"/>
        <v>0</v>
      </c>
      <c r="Q37" s="8">
        <f t="shared" si="1"/>
        <v>0</v>
      </c>
      <c r="R37" s="8">
        <f t="shared" si="1"/>
        <v>0</v>
      </c>
      <c r="S37" s="8">
        <f t="shared" si="1"/>
        <v>0</v>
      </c>
      <c r="T37" s="243">
        <f>+$D$37/100*T36</f>
        <v>0</v>
      </c>
      <c r="U37" s="243">
        <f>+$D$37/100*U36</f>
        <v>0</v>
      </c>
      <c r="V37" s="243">
        <f>+$D$37/100*V36</f>
        <v>0</v>
      </c>
      <c r="W37" s="19"/>
    </row>
    <row r="38" spans="1:23" ht="15.6">
      <c r="A38" s="54"/>
      <c r="B38" s="42"/>
      <c r="C38" s="44"/>
      <c r="D38" s="45"/>
      <c r="E38" s="40"/>
      <c r="F38" s="40"/>
      <c r="G38" s="8"/>
      <c r="H38" s="8"/>
      <c r="I38" s="8"/>
      <c r="J38" s="8"/>
      <c r="K38" s="8"/>
      <c r="L38" s="8"/>
      <c r="M38" s="8"/>
      <c r="N38" s="8"/>
      <c r="O38" s="8"/>
      <c r="P38" s="8"/>
      <c r="Q38" s="8"/>
      <c r="R38" s="8"/>
      <c r="S38" s="8"/>
      <c r="T38" s="243"/>
      <c r="U38" s="243"/>
      <c r="V38" s="243"/>
      <c r="W38" s="19"/>
    </row>
    <row r="39" spans="1:23" ht="15.6">
      <c r="A39" s="54" t="s">
        <v>39</v>
      </c>
      <c r="B39" s="42" t="s">
        <v>187</v>
      </c>
      <c r="C39" s="44"/>
      <c r="D39" s="45"/>
      <c r="E39" s="40"/>
      <c r="F39" s="40"/>
      <c r="G39" s="8">
        <f t="shared" ref="G39:S39" si="2">+G36+G37</f>
        <v>0</v>
      </c>
      <c r="H39" s="8">
        <f>+H36+H37</f>
        <v>0</v>
      </c>
      <c r="I39" s="8">
        <f t="shared" si="2"/>
        <v>0</v>
      </c>
      <c r="J39" s="8">
        <f t="shared" si="2"/>
        <v>0</v>
      </c>
      <c r="K39" s="8">
        <f t="shared" si="2"/>
        <v>0</v>
      </c>
      <c r="L39" s="8">
        <f t="shared" si="2"/>
        <v>0</v>
      </c>
      <c r="M39" s="8">
        <f t="shared" si="2"/>
        <v>0</v>
      </c>
      <c r="N39" s="8">
        <f t="shared" si="2"/>
        <v>0</v>
      </c>
      <c r="O39" s="8">
        <f t="shared" si="2"/>
        <v>0</v>
      </c>
      <c r="P39" s="8">
        <f t="shared" si="2"/>
        <v>0</v>
      </c>
      <c r="Q39" s="8">
        <f t="shared" si="2"/>
        <v>0</v>
      </c>
      <c r="R39" s="8">
        <f t="shared" si="2"/>
        <v>0</v>
      </c>
      <c r="S39" s="8">
        <f t="shared" si="2"/>
        <v>0</v>
      </c>
      <c r="T39" s="243">
        <f>+T36+T37</f>
        <v>0</v>
      </c>
      <c r="U39" s="243">
        <f>+U36+U37</f>
        <v>0</v>
      </c>
      <c r="V39" s="243">
        <f>+V36+V37</f>
        <v>0</v>
      </c>
      <c r="W39" s="19"/>
    </row>
    <row r="40" spans="1:23" ht="15.6">
      <c r="A40" s="54"/>
      <c r="B40" s="55" t="s">
        <v>181</v>
      </c>
      <c r="C40" s="44"/>
      <c r="D40" s="45"/>
      <c r="E40" s="40"/>
      <c r="F40" s="40"/>
      <c r="G40" s="8">
        <f>Exp!G41</f>
        <v>0</v>
      </c>
      <c r="H40" s="8">
        <f>Exp!H41</f>
        <v>0</v>
      </c>
      <c r="I40" s="8">
        <f>Exp!I41</f>
        <v>0</v>
      </c>
      <c r="J40" s="8">
        <f>Exp!J41</f>
        <v>0</v>
      </c>
      <c r="K40" s="8">
        <f>Exp!K41</f>
        <v>0</v>
      </c>
      <c r="L40" s="8">
        <f>Exp!L41</f>
        <v>0</v>
      </c>
      <c r="M40" s="8">
        <f>Exp!M41</f>
        <v>0</v>
      </c>
      <c r="N40" s="8">
        <f>Exp!N41</f>
        <v>0</v>
      </c>
      <c r="O40" s="8">
        <f>Exp!O41</f>
        <v>0</v>
      </c>
      <c r="P40" s="8">
        <f>Exp!P41</f>
        <v>0</v>
      </c>
      <c r="Q40" s="8">
        <f>Exp!Q41</f>
        <v>0</v>
      </c>
      <c r="R40" s="8">
        <f>Exp!R41</f>
        <v>0</v>
      </c>
      <c r="S40" s="8">
        <f>Exp!S41</f>
        <v>0</v>
      </c>
      <c r="T40" s="243">
        <f>+Rev!T41</f>
        <v>0</v>
      </c>
      <c r="U40" s="243">
        <f>+Rev!R41</f>
        <v>0</v>
      </c>
      <c r="V40" s="243">
        <f>+Rev!S41</f>
        <v>0</v>
      </c>
      <c r="W40" s="19"/>
    </row>
    <row r="41" spans="1:23" ht="15.6">
      <c r="A41" s="54"/>
      <c r="B41" s="42" t="s">
        <v>64</v>
      </c>
      <c r="C41" s="44"/>
      <c r="D41" s="45"/>
      <c r="E41" s="40"/>
      <c r="F41" s="40"/>
      <c r="G41" s="8">
        <f t="shared" ref="G41:S41" si="3">+G39-G40</f>
        <v>0</v>
      </c>
      <c r="H41" s="8">
        <f t="shared" si="3"/>
        <v>0</v>
      </c>
      <c r="I41" s="8">
        <f t="shared" si="3"/>
        <v>0</v>
      </c>
      <c r="J41" s="8">
        <f t="shared" si="3"/>
        <v>0</v>
      </c>
      <c r="K41" s="8">
        <f t="shared" si="3"/>
        <v>0</v>
      </c>
      <c r="L41" s="8">
        <f t="shared" si="3"/>
        <v>0</v>
      </c>
      <c r="M41" s="8">
        <f t="shared" si="3"/>
        <v>0</v>
      </c>
      <c r="N41" s="8">
        <f t="shared" si="3"/>
        <v>0</v>
      </c>
      <c r="O41" s="8">
        <f t="shared" si="3"/>
        <v>0</v>
      </c>
      <c r="P41" s="8">
        <f t="shared" si="3"/>
        <v>0</v>
      </c>
      <c r="Q41" s="8">
        <f t="shared" si="3"/>
        <v>0</v>
      </c>
      <c r="R41" s="8">
        <f t="shared" si="3"/>
        <v>0</v>
      </c>
      <c r="S41" s="8">
        <f t="shared" si="3"/>
        <v>0</v>
      </c>
      <c r="T41" s="243">
        <f>+T39-T40</f>
        <v>0</v>
      </c>
      <c r="U41" s="243">
        <f>+U39-U40</f>
        <v>0</v>
      </c>
      <c r="V41" s="243">
        <f>+V39-V40</f>
        <v>0</v>
      </c>
      <c r="W41" s="19"/>
    </row>
    <row r="42" spans="1:23">
      <c r="A42" s="56" t="s">
        <v>36</v>
      </c>
      <c r="B42" s="57" t="s">
        <v>184</v>
      </c>
      <c r="T42" s="183"/>
      <c r="U42" s="183"/>
      <c r="V42" s="183"/>
      <c r="W42" s="19"/>
    </row>
    <row r="43" spans="1:23">
      <c r="A43" s="56" t="s">
        <v>65</v>
      </c>
      <c r="B43" s="57" t="s">
        <v>66</v>
      </c>
      <c r="T43" s="183"/>
      <c r="U43" s="183"/>
      <c r="V43" s="183"/>
      <c r="W43" s="19"/>
    </row>
    <row r="44" spans="1:23" ht="12.75" customHeight="1">
      <c r="A44" s="58" t="s">
        <v>176</v>
      </c>
      <c r="B44" s="57" t="s">
        <v>177</v>
      </c>
      <c r="C44" s="32"/>
      <c r="D44" s="32"/>
      <c r="E44" s="32"/>
      <c r="F44" s="32"/>
      <c r="G44" s="32"/>
      <c r="H44" s="32"/>
      <c r="I44" s="32"/>
      <c r="J44" s="32"/>
      <c r="K44" s="32"/>
      <c r="L44" s="32"/>
      <c r="M44" s="32"/>
      <c r="N44" s="32"/>
      <c r="O44" s="32"/>
      <c r="P44" s="32"/>
      <c r="Q44" s="32"/>
      <c r="R44" s="32"/>
      <c r="S44" s="32"/>
      <c r="T44" s="172"/>
      <c r="U44" s="172"/>
      <c r="V44" s="172"/>
      <c r="W44" s="19"/>
    </row>
    <row r="45" spans="1:23" ht="12" customHeight="1">
      <c r="B45" s="60" t="s">
        <v>75</v>
      </c>
      <c r="G45" s="61" t="s">
        <v>81</v>
      </c>
      <c r="H45" s="60" t="s">
        <v>82</v>
      </c>
      <c r="T45" s="184" t="s">
        <v>180</v>
      </c>
      <c r="U45" s="185" t="s">
        <v>82</v>
      </c>
      <c r="V45" s="183"/>
      <c r="W45" s="19"/>
    </row>
    <row r="46" spans="1:23" ht="37.5" customHeight="1">
      <c r="B46" s="41" t="s">
        <v>76</v>
      </c>
      <c r="C46" s="41" t="s">
        <v>77</v>
      </c>
      <c r="D46" s="41" t="s">
        <v>78</v>
      </c>
      <c r="E46" s="62"/>
      <c r="F46" s="59">
        <v>1</v>
      </c>
      <c r="G46" s="41" t="str">
        <f>Exp!G$47</f>
        <v>January  Units</v>
      </c>
      <c r="H46" s="41" t="str">
        <f>Exp!H$47</f>
        <v>February  Units</v>
      </c>
      <c r="I46" s="41" t="str">
        <f>Exp!I$47</f>
        <v>March  Units</v>
      </c>
      <c r="J46" s="41" t="str">
        <f>Exp!J$47</f>
        <v>April  Units</v>
      </c>
      <c r="K46" s="41" t="str">
        <f>Exp!K$47</f>
        <v>May  Units</v>
      </c>
      <c r="L46" s="41" t="str">
        <f>Exp!L$47</f>
        <v>June  Units</v>
      </c>
      <c r="M46" s="41" t="str">
        <f>Exp!M$47</f>
        <v>July  Units</v>
      </c>
      <c r="N46" s="41" t="str">
        <f>Exp!N$47</f>
        <v>August  Units</v>
      </c>
      <c r="O46" s="41" t="str">
        <f>Exp!O$47</f>
        <v>September  Units</v>
      </c>
      <c r="P46" s="41" t="str">
        <f>Exp!P$47</f>
        <v>October  Units</v>
      </c>
      <c r="Q46" s="41" t="str">
        <f>Exp!Q$47</f>
        <v>November  Units</v>
      </c>
      <c r="R46" s="41" t="str">
        <f>Exp!R$47</f>
        <v>December  Units</v>
      </c>
      <c r="S46" s="41" t="s">
        <v>110</v>
      </c>
      <c r="T46" s="171" t="str">
        <f>VLOOKUP(F46,F46:S46,Exp!$Y$73+1)</f>
        <v>January  Units</v>
      </c>
      <c r="U46" s="171" t="s">
        <v>73</v>
      </c>
      <c r="V46" s="171" t="s">
        <v>72</v>
      </c>
      <c r="W46" s="19"/>
    </row>
    <row r="47" spans="1:23" ht="15.6">
      <c r="B47" s="64">
        <f>Exp!B48</f>
        <v>0</v>
      </c>
      <c r="C47" s="64">
        <f>Exp!C48</f>
        <v>0</v>
      </c>
      <c r="D47" s="6">
        <f>Exp!D48</f>
        <v>0</v>
      </c>
      <c r="E47" s="59"/>
      <c r="F47" s="59">
        <v>1</v>
      </c>
      <c r="G47" s="6">
        <f>Exp!G48</f>
        <v>0</v>
      </c>
      <c r="H47" s="6">
        <f>Exp!H48</f>
        <v>0</v>
      </c>
      <c r="I47" s="6">
        <f>Exp!I48</f>
        <v>0</v>
      </c>
      <c r="J47" s="6">
        <f>Exp!J48</f>
        <v>0</v>
      </c>
      <c r="K47" s="6">
        <f>Exp!K48</f>
        <v>0</v>
      </c>
      <c r="L47" s="6">
        <f>Exp!L48</f>
        <v>0</v>
      </c>
      <c r="M47" s="6">
        <f>Exp!M48</f>
        <v>0</v>
      </c>
      <c r="N47" s="6">
        <f>Exp!N48</f>
        <v>0</v>
      </c>
      <c r="O47" s="6">
        <f>Exp!O48</f>
        <v>0</v>
      </c>
      <c r="P47" s="6">
        <f>Exp!P48</f>
        <v>0</v>
      </c>
      <c r="Q47" s="6">
        <f>Exp!Q48</f>
        <v>0</v>
      </c>
      <c r="R47" s="6">
        <f>Exp!R48</f>
        <v>0</v>
      </c>
      <c r="S47" s="6">
        <f>Exp!S48</f>
        <v>0</v>
      </c>
      <c r="T47" s="163">
        <f>VLOOKUP(F47,F47:S47,Exp!$Y$73+1)</f>
        <v>0</v>
      </c>
      <c r="U47" s="163">
        <f>Exp!T48</f>
        <v>0</v>
      </c>
      <c r="V47" s="163">
        <f>Exp!U48</f>
        <v>0</v>
      </c>
      <c r="W47" s="19"/>
    </row>
    <row r="48" spans="1:23" ht="15" customHeight="1">
      <c r="B48" s="67"/>
      <c r="C48" s="32"/>
      <c r="D48" s="32"/>
      <c r="E48" s="32"/>
      <c r="F48" s="32"/>
      <c r="G48" s="32"/>
      <c r="H48" s="32"/>
      <c r="I48" s="32"/>
      <c r="J48" s="32"/>
      <c r="K48" s="32"/>
      <c r="L48" s="32"/>
      <c r="M48" s="32"/>
      <c r="N48" s="32"/>
      <c r="O48" s="32"/>
      <c r="P48" s="32"/>
      <c r="Q48" s="32"/>
      <c r="R48" s="32"/>
      <c r="S48" s="32"/>
      <c r="T48" s="183"/>
      <c r="U48" s="183"/>
      <c r="V48" s="183"/>
      <c r="W48" s="19"/>
    </row>
    <row r="49" spans="1:27" ht="12" customHeight="1">
      <c r="A49" s="67"/>
      <c r="B49" s="522" t="s">
        <v>95</v>
      </c>
      <c r="C49" s="522"/>
      <c r="D49" s="224">
        <f>Exp!D53</f>
        <v>12</v>
      </c>
      <c r="E49" s="32"/>
      <c r="F49" s="32"/>
      <c r="G49" s="32"/>
      <c r="H49" s="32"/>
      <c r="I49" s="32"/>
      <c r="J49" s="32"/>
      <c r="K49" s="32"/>
      <c r="L49" s="32"/>
      <c r="M49" s="32"/>
      <c r="N49" s="32"/>
      <c r="O49" s="32"/>
      <c r="P49" s="32"/>
      <c r="Q49" s="32"/>
      <c r="R49" s="32"/>
      <c r="S49" s="32"/>
      <c r="T49" s="183"/>
      <c r="U49" s="183"/>
      <c r="V49" s="183"/>
      <c r="W49" s="19"/>
    </row>
    <row r="50" spans="1:27" ht="49.5" customHeight="1">
      <c r="A50" s="68"/>
      <c r="E50" s="32"/>
      <c r="F50" s="59">
        <v>1</v>
      </c>
      <c r="G50" s="41" t="str">
        <f>Exp!G$54</f>
        <v>January  Units Earned $</v>
      </c>
      <c r="H50" s="41" t="str">
        <f>Exp!H$54</f>
        <v>February  Units Earned $</v>
      </c>
      <c r="I50" s="41" t="str">
        <f>Exp!I$54</f>
        <v>March  Units Earned $</v>
      </c>
      <c r="J50" s="41" t="str">
        <f>Exp!J$54</f>
        <v>April  Units Earned $</v>
      </c>
      <c r="K50" s="41" t="str">
        <f>Exp!K$54</f>
        <v>May  Units Earned $</v>
      </c>
      <c r="L50" s="41" t="str">
        <f>Exp!L$54</f>
        <v>June  Units Earned $</v>
      </c>
      <c r="M50" s="41" t="str">
        <f>Exp!M$54</f>
        <v>July  Units Earned $</v>
      </c>
      <c r="N50" s="41" t="str">
        <f>Exp!N$54</f>
        <v>August  Units Earned $</v>
      </c>
      <c r="O50" s="41" t="str">
        <f>Exp!O$54</f>
        <v>September  Units Earned $</v>
      </c>
      <c r="P50" s="41" t="str">
        <f>Exp!P$54</f>
        <v>October  Units Earned $</v>
      </c>
      <c r="Q50" s="41" t="str">
        <f>Exp!Q$54</f>
        <v>November  Units Earned $</v>
      </c>
      <c r="R50" s="41" t="str">
        <f>Exp!R$54</f>
        <v>December  Units Earned $</v>
      </c>
      <c r="S50" s="41" t="s">
        <v>110</v>
      </c>
      <c r="T50" s="171" t="s">
        <v>79</v>
      </c>
      <c r="U50" s="171" t="s">
        <v>209</v>
      </c>
      <c r="V50" s="186" t="s">
        <v>185</v>
      </c>
      <c r="W50" s="19"/>
    </row>
    <row r="51" spans="1:27" ht="15.6">
      <c r="A51" s="70"/>
      <c r="E51" s="32"/>
      <c r="F51" s="59">
        <v>1</v>
      </c>
      <c r="G51" s="64">
        <f>Exp!G55</f>
        <v>0</v>
      </c>
      <c r="H51" s="64">
        <f>Exp!H55</f>
        <v>0</v>
      </c>
      <c r="I51" s="64">
        <f>Exp!I55</f>
        <v>0</v>
      </c>
      <c r="J51" s="64">
        <f>Exp!J55</f>
        <v>0</v>
      </c>
      <c r="K51" s="64">
        <f>Exp!K55</f>
        <v>0</v>
      </c>
      <c r="L51" s="64">
        <f>Exp!L55</f>
        <v>0</v>
      </c>
      <c r="M51" s="64">
        <f>Exp!M55</f>
        <v>0</v>
      </c>
      <c r="N51" s="64">
        <f>Exp!N55</f>
        <v>0</v>
      </c>
      <c r="O51" s="64">
        <f>Exp!O55</f>
        <v>0</v>
      </c>
      <c r="P51" s="64">
        <f>Exp!P55</f>
        <v>0</v>
      </c>
      <c r="Q51" s="64">
        <f>Exp!Q55</f>
        <v>0</v>
      </c>
      <c r="R51" s="64">
        <f>Exp!R55</f>
        <v>0</v>
      </c>
      <c r="S51" s="64">
        <f>Exp!S55</f>
        <v>0</v>
      </c>
      <c r="T51" s="163">
        <f>VLOOKUP(F51,F51:S51,Exp!$Y$73+1)</f>
        <v>0</v>
      </c>
      <c r="U51" s="163">
        <f>Exp!T55</f>
        <v>0</v>
      </c>
      <c r="V51" s="165">
        <f>Exp!U55</f>
        <v>0</v>
      </c>
      <c r="W51" s="19"/>
    </row>
    <row r="52" spans="1:27" ht="3" customHeight="1">
      <c r="A52" s="56"/>
      <c r="T52" s="183"/>
      <c r="U52" s="183"/>
      <c r="V52" s="183"/>
      <c r="W52" s="19"/>
    </row>
    <row r="53" spans="1:27" ht="16.5" customHeight="1" thickBot="1">
      <c r="A53" s="157" t="s">
        <v>186</v>
      </c>
      <c r="B53" s="158"/>
      <c r="C53" s="158"/>
      <c r="D53" s="158"/>
      <c r="E53" s="158"/>
      <c r="F53" s="158"/>
      <c r="G53" s="158"/>
      <c r="H53" s="73"/>
      <c r="I53" s="73"/>
      <c r="J53" s="73"/>
      <c r="K53" s="73"/>
      <c r="L53" s="73"/>
      <c r="M53" s="73"/>
      <c r="N53" s="73"/>
      <c r="O53" s="73"/>
      <c r="P53" s="73"/>
      <c r="R53" s="73"/>
      <c r="S53" s="73"/>
      <c r="T53" s="573" t="str">
        <f>IF(T41+B47+T51=0," ",IF(T41=V53,"Current Month Expenses",IF(B47=V53,"Current Month Contract",IF(T51=V53,"Current Month Units Earned"))))</f>
        <v xml:space="preserve"> </v>
      </c>
      <c r="U53" s="574"/>
      <c r="V53" s="168" t="str">
        <f>IF(T41=0,"",IF(D47=0,"PLEASE FILL IN CONTRACT AMOUNT",IF(V51&gt;0,MIN(T41,B47,T51),MIN(T41,B47))))</f>
        <v/>
      </c>
    </row>
    <row r="54" spans="1:27" ht="13.8" thickBot="1">
      <c r="A54" s="75" t="str">
        <f>Exp!A59</f>
        <v>Email to:dhhsaccounting@milwaukeecountywi.gov</v>
      </c>
      <c r="T54" s="251">
        <f>Exp!T59</f>
        <v>0</v>
      </c>
      <c r="U54" s="187">
        <f>IF((V51*U47-Exp!T51-U51)=0,0,ERR)</f>
        <v>0</v>
      </c>
      <c r="V54" s="188">
        <f>IF(OR(V53&lt;1, V53=""),0,V53-Exp!R58)</f>
        <v>0</v>
      </c>
      <c r="W54" s="19"/>
    </row>
    <row r="55" spans="1:27" hidden="1">
      <c r="W55" s="19"/>
      <c r="Y55" s="19" t="s">
        <v>210</v>
      </c>
      <c r="Z55" s="19">
        <v>1</v>
      </c>
      <c r="AA55" s="19" t="s">
        <v>210</v>
      </c>
    </row>
    <row r="56" spans="1:27" ht="15.6" hidden="1">
      <c r="A56" s="56"/>
      <c r="W56" s="19"/>
      <c r="Y56" s="76" t="s">
        <v>83</v>
      </c>
      <c r="Z56" s="77">
        <v>2</v>
      </c>
      <c r="AA56" s="78" t="s">
        <v>83</v>
      </c>
    </row>
    <row r="57" spans="1:27" ht="15.6" hidden="1">
      <c r="A57" s="56"/>
      <c r="W57" s="19"/>
      <c r="Y57" s="76" t="s">
        <v>84</v>
      </c>
      <c r="Z57" s="77">
        <v>3</v>
      </c>
      <c r="AA57" s="78" t="s">
        <v>84</v>
      </c>
    </row>
    <row r="58" spans="1:27" ht="15.6" hidden="1">
      <c r="A58" s="56"/>
      <c r="W58" s="19"/>
      <c r="Y58" s="76" t="s">
        <v>85</v>
      </c>
      <c r="Z58" s="77">
        <v>4</v>
      </c>
      <c r="AA58" s="78" t="s">
        <v>85</v>
      </c>
    </row>
    <row r="59" spans="1:27" ht="15.6" hidden="1">
      <c r="A59" s="56"/>
      <c r="W59" s="19"/>
      <c r="Y59" s="76" t="s">
        <v>86</v>
      </c>
      <c r="Z59" s="77">
        <v>5</v>
      </c>
      <c r="AA59" s="78" t="s">
        <v>86</v>
      </c>
    </row>
    <row r="60" spans="1:27" ht="15.6" hidden="1">
      <c r="A60" s="56"/>
      <c r="W60" s="19"/>
      <c r="Y60" s="76" t="s">
        <v>87</v>
      </c>
      <c r="Z60" s="77">
        <v>6</v>
      </c>
      <c r="AA60" s="78" t="s">
        <v>87</v>
      </c>
    </row>
    <row r="61" spans="1:27" ht="15.6" hidden="1">
      <c r="A61" s="56"/>
      <c r="W61" s="19"/>
      <c r="Y61" s="76" t="s">
        <v>88</v>
      </c>
      <c r="Z61" s="77">
        <v>7</v>
      </c>
      <c r="AA61" s="78" t="s">
        <v>88</v>
      </c>
    </row>
    <row r="62" spans="1:27" ht="15.6" hidden="1">
      <c r="A62" s="56"/>
      <c r="W62" s="19"/>
      <c r="Y62" s="76" t="s">
        <v>89</v>
      </c>
      <c r="Z62" s="77">
        <v>8</v>
      </c>
      <c r="AA62" s="78" t="s">
        <v>89</v>
      </c>
    </row>
    <row r="63" spans="1:27" ht="15.6" hidden="1">
      <c r="A63" s="56"/>
      <c r="W63" s="19"/>
      <c r="Y63" s="76" t="s">
        <v>90</v>
      </c>
      <c r="Z63" s="77">
        <v>9</v>
      </c>
      <c r="AA63" s="78" t="s">
        <v>90</v>
      </c>
    </row>
    <row r="64" spans="1:27" ht="15.6" hidden="1">
      <c r="A64" s="56"/>
      <c r="W64" s="19"/>
      <c r="Y64" s="76" t="s">
        <v>91</v>
      </c>
      <c r="Z64" s="77">
        <v>10</v>
      </c>
      <c r="AA64" s="78" t="s">
        <v>91</v>
      </c>
    </row>
    <row r="65" spans="1:27" ht="15.6" hidden="1">
      <c r="A65" s="56"/>
      <c r="W65" s="19"/>
      <c r="Y65" s="76" t="s">
        <v>92</v>
      </c>
      <c r="Z65" s="77">
        <v>11</v>
      </c>
      <c r="AA65" s="78" t="s">
        <v>92</v>
      </c>
    </row>
    <row r="66" spans="1:27" ht="15.6" hidden="1">
      <c r="A66" s="56"/>
      <c r="W66" s="19"/>
      <c r="Y66" s="76" t="s">
        <v>93</v>
      </c>
      <c r="Z66" s="77">
        <v>12</v>
      </c>
      <c r="AA66" s="78" t="s">
        <v>93</v>
      </c>
    </row>
    <row r="67" spans="1:27" ht="15.6" hidden="1">
      <c r="A67" s="56"/>
      <c r="W67" s="19"/>
      <c r="Y67" s="79" t="s">
        <v>94</v>
      </c>
      <c r="Z67" s="80">
        <v>13</v>
      </c>
      <c r="AA67" s="81" t="s">
        <v>94</v>
      </c>
    </row>
    <row r="68" spans="1:27" hidden="1">
      <c r="A68" s="56"/>
      <c r="W68" s="19"/>
      <c r="Z68" s="82">
        <v>1</v>
      </c>
    </row>
    <row r="69" spans="1:27" hidden="1">
      <c r="A69" s="56"/>
      <c r="W69" s="19"/>
    </row>
    <row r="70" spans="1:27" hidden="1">
      <c r="A70" s="56"/>
      <c r="W70" s="19"/>
    </row>
    <row r="71" spans="1:27" hidden="1">
      <c r="A71" s="56"/>
      <c r="W71" s="19"/>
    </row>
    <row r="72" spans="1:27" hidden="1">
      <c r="A72" s="56"/>
      <c r="W72" s="19"/>
    </row>
    <row r="73" spans="1:27" hidden="1">
      <c r="A73" s="56"/>
      <c r="W73" s="19"/>
    </row>
    <row r="74" spans="1:27" hidden="1">
      <c r="A74" s="56"/>
      <c r="W74" s="19"/>
    </row>
    <row r="75" spans="1:27" hidden="1">
      <c r="A75" s="56"/>
      <c r="W75" s="19"/>
    </row>
    <row r="76" spans="1:27" hidden="1">
      <c r="A76" s="56"/>
      <c r="W76" s="19"/>
    </row>
    <row r="77" spans="1:27" hidden="1">
      <c r="A77" s="56"/>
      <c r="W77" s="19"/>
    </row>
    <row r="78" spans="1:27" hidden="1">
      <c r="A78" s="56"/>
      <c r="W78" s="19"/>
    </row>
    <row r="79" spans="1:27" hidden="1">
      <c r="A79" s="56"/>
      <c r="W79" s="19"/>
    </row>
    <row r="80" spans="1:27" hidden="1">
      <c r="A80" s="56"/>
      <c r="W80" s="19"/>
    </row>
    <row r="81" spans="1:23" hidden="1">
      <c r="A81" s="56"/>
      <c r="W81" s="19"/>
    </row>
    <row r="82" spans="1:23" hidden="1">
      <c r="A82" s="56"/>
      <c r="W82" s="19"/>
    </row>
    <row r="83" spans="1:23" hidden="1">
      <c r="A83" s="56"/>
      <c r="W83" s="19"/>
    </row>
    <row r="84" spans="1:23" hidden="1">
      <c r="A84" s="56"/>
      <c r="W84" s="19"/>
    </row>
    <row r="85" spans="1:23" hidden="1">
      <c r="A85" s="56"/>
      <c r="W85" s="19"/>
    </row>
    <row r="86" spans="1:23" hidden="1">
      <c r="A86" s="56"/>
      <c r="W86" s="19"/>
    </row>
    <row r="87" spans="1:23" hidden="1">
      <c r="A87" s="56"/>
      <c r="W87" s="19"/>
    </row>
    <row r="88" spans="1:23" hidden="1">
      <c r="A88" s="56"/>
      <c r="W88" s="19"/>
    </row>
    <row r="89" spans="1:23" hidden="1">
      <c r="A89" s="56"/>
      <c r="W89" s="19"/>
    </row>
    <row r="90" spans="1:23" hidden="1">
      <c r="A90" s="56"/>
      <c r="W90" s="19"/>
    </row>
    <row r="91" spans="1:23" hidden="1">
      <c r="A91" s="56"/>
      <c r="W91" s="19"/>
    </row>
    <row r="92" spans="1:23" hidden="1">
      <c r="A92" s="56"/>
      <c r="W92" s="19"/>
    </row>
    <row r="93" spans="1:23" hidden="1">
      <c r="A93" s="56"/>
      <c r="W93" s="19"/>
    </row>
    <row r="94" spans="1:23" hidden="1">
      <c r="A94" s="56"/>
      <c r="W94" s="19"/>
    </row>
    <row r="95" spans="1:23" hidden="1">
      <c r="A95" s="56"/>
      <c r="W95" s="19"/>
    </row>
    <row r="96" spans="1:23" hidden="1">
      <c r="A96" s="56"/>
      <c r="W96" s="19"/>
    </row>
    <row r="97" spans="1:23" hidden="1">
      <c r="A97" s="56"/>
      <c r="W97" s="19"/>
    </row>
    <row r="98" spans="1:23" hidden="1">
      <c r="A98" s="56"/>
      <c r="W98" s="19"/>
    </row>
    <row r="99" spans="1:23" hidden="1">
      <c r="A99" s="56"/>
      <c r="W99" s="19"/>
    </row>
    <row r="100" spans="1:23" hidden="1">
      <c r="A100" s="56"/>
      <c r="W100" s="19"/>
    </row>
    <row r="101" spans="1:23" hidden="1">
      <c r="A101" s="56"/>
      <c r="W101" s="19"/>
    </row>
    <row r="102" spans="1:23" hidden="1">
      <c r="A102" s="56"/>
      <c r="W102" s="19"/>
    </row>
    <row r="103" spans="1:23" hidden="1">
      <c r="A103" s="56"/>
      <c r="W103" s="19"/>
    </row>
    <row r="104" spans="1:23" hidden="1">
      <c r="A104" s="56"/>
      <c r="W104" s="19"/>
    </row>
    <row r="105" spans="1:23" hidden="1">
      <c r="A105" s="56"/>
      <c r="W105" s="19"/>
    </row>
    <row r="106" spans="1:23" hidden="1">
      <c r="A106" s="56"/>
      <c r="W106" s="19"/>
    </row>
    <row r="107" spans="1:23" hidden="1">
      <c r="A107" s="56"/>
      <c r="W107" s="19"/>
    </row>
    <row r="108" spans="1:23" hidden="1">
      <c r="A108" s="56"/>
      <c r="W108" s="19"/>
    </row>
    <row r="109" spans="1:23" hidden="1">
      <c r="A109" s="56"/>
      <c r="W109" s="19"/>
    </row>
    <row r="110" spans="1:23" hidden="1">
      <c r="A110" s="56"/>
      <c r="W110" s="19"/>
    </row>
    <row r="111" spans="1:23" hidden="1">
      <c r="A111" s="56"/>
      <c r="W111" s="19"/>
    </row>
    <row r="112" spans="1:23" hidden="1">
      <c r="A112" s="56"/>
      <c r="W112" s="19"/>
    </row>
    <row r="113" spans="1:23" hidden="1">
      <c r="A113" s="56"/>
      <c r="W113" s="19"/>
    </row>
    <row r="114" spans="1:23" hidden="1">
      <c r="A114" s="56"/>
      <c r="W114" s="19"/>
    </row>
    <row r="115" spans="1:23" hidden="1">
      <c r="A115" s="56"/>
      <c r="W115" s="19"/>
    </row>
    <row r="116" spans="1:23" hidden="1">
      <c r="A116" s="56"/>
      <c r="W116" s="19"/>
    </row>
    <row r="117" spans="1:23" hidden="1">
      <c r="A117" s="56"/>
      <c r="W117" s="19"/>
    </row>
    <row r="118" spans="1:23" hidden="1">
      <c r="A118" s="56"/>
      <c r="W118" s="19"/>
    </row>
    <row r="119" spans="1:23" hidden="1">
      <c r="A119" s="56"/>
      <c r="W119" s="19"/>
    </row>
    <row r="120" spans="1:23" hidden="1">
      <c r="A120" s="56"/>
      <c r="W120" s="19"/>
    </row>
    <row r="121" spans="1:23" hidden="1">
      <c r="A121" s="56"/>
      <c r="W121" s="19"/>
    </row>
    <row r="122" spans="1:23" hidden="1">
      <c r="A122" s="56"/>
      <c r="W122" s="19"/>
    </row>
    <row r="123" spans="1:23" hidden="1">
      <c r="A123" s="56"/>
      <c r="W123" s="19"/>
    </row>
    <row r="124" spans="1:23" hidden="1">
      <c r="A124" s="56"/>
      <c r="W124" s="19"/>
    </row>
    <row r="125" spans="1:23" hidden="1">
      <c r="A125" s="56"/>
      <c r="W125" s="19"/>
    </row>
    <row r="126" spans="1:23" hidden="1">
      <c r="A126" s="56"/>
      <c r="W126" s="19"/>
    </row>
    <row r="127" spans="1:23" hidden="1">
      <c r="A127" s="56"/>
      <c r="W127" s="19"/>
    </row>
    <row r="128" spans="1:23" hidden="1">
      <c r="A128" s="56"/>
      <c r="W128" s="19"/>
    </row>
    <row r="129" spans="1:23" hidden="1">
      <c r="A129" s="56"/>
      <c r="W129" s="19"/>
    </row>
    <row r="130" spans="1:23" hidden="1">
      <c r="A130" s="56"/>
      <c r="W130" s="19"/>
    </row>
    <row r="131" spans="1:23" hidden="1">
      <c r="A131" s="56"/>
      <c r="W131" s="19"/>
    </row>
    <row r="132" spans="1:23" hidden="1">
      <c r="A132" s="56"/>
      <c r="W132" s="19"/>
    </row>
    <row r="133" spans="1:23" hidden="1">
      <c r="A133" s="56"/>
      <c r="W133" s="19"/>
    </row>
    <row r="134" spans="1:23" hidden="1">
      <c r="A134" s="56"/>
      <c r="W134" s="19"/>
    </row>
    <row r="135" spans="1:23" hidden="1">
      <c r="A135" s="56"/>
      <c r="W135" s="19"/>
    </row>
    <row r="136" spans="1:23" hidden="1">
      <c r="A136" s="56"/>
      <c r="W136" s="19"/>
    </row>
    <row r="137" spans="1:23" hidden="1">
      <c r="A137" s="56"/>
      <c r="W137" s="19"/>
    </row>
    <row r="138" spans="1:23" hidden="1">
      <c r="A138" s="56"/>
      <c r="W138" s="19"/>
    </row>
    <row r="139" spans="1:23" hidden="1">
      <c r="A139" s="56"/>
      <c r="W139" s="19"/>
    </row>
    <row r="140" spans="1:23" hidden="1">
      <c r="A140" s="56"/>
      <c r="W140" s="19"/>
    </row>
    <row r="141" spans="1:23" hidden="1">
      <c r="A141" s="56"/>
      <c r="W141" s="19"/>
    </row>
    <row r="142" spans="1:23" hidden="1">
      <c r="A142" s="56"/>
      <c r="W142" s="19"/>
    </row>
    <row r="143" spans="1:23" hidden="1">
      <c r="A143" s="56"/>
      <c r="W143" s="19"/>
    </row>
    <row r="144" spans="1:23" hidden="1">
      <c r="A144" s="56"/>
      <c r="W144" s="19"/>
    </row>
    <row r="145" spans="1:23" hidden="1">
      <c r="A145" s="56"/>
      <c r="W145" s="19"/>
    </row>
    <row r="146" spans="1:23" hidden="1">
      <c r="A146" s="56"/>
      <c r="W146" s="19"/>
    </row>
    <row r="147" spans="1:23" hidden="1">
      <c r="A147" s="56"/>
      <c r="W147" s="19"/>
    </row>
    <row r="148" spans="1:23" hidden="1">
      <c r="A148" s="56"/>
      <c r="W148" s="19"/>
    </row>
    <row r="149" spans="1:23" hidden="1">
      <c r="A149" s="56"/>
      <c r="W149" s="19"/>
    </row>
    <row r="150" spans="1:23" hidden="1">
      <c r="A150" s="56"/>
      <c r="W150" s="19"/>
    </row>
    <row r="151" spans="1:23" hidden="1">
      <c r="A151" s="56"/>
      <c r="W151" s="19"/>
    </row>
    <row r="152" spans="1:23" hidden="1">
      <c r="A152" s="56"/>
      <c r="W152" s="19"/>
    </row>
    <row r="153" spans="1:23" hidden="1">
      <c r="A153" s="56"/>
      <c r="W153" s="19"/>
    </row>
    <row r="154" spans="1:23" hidden="1">
      <c r="A154" s="56"/>
      <c r="W154" s="19"/>
    </row>
    <row r="155" spans="1:23" hidden="1">
      <c r="A155" s="56"/>
      <c r="W155" s="19"/>
    </row>
    <row r="156" spans="1:23" hidden="1">
      <c r="A156" s="56"/>
      <c r="W156" s="19"/>
    </row>
    <row r="157" spans="1:23" hidden="1">
      <c r="A157" s="56"/>
      <c r="W157" s="19"/>
    </row>
    <row r="158" spans="1:23" hidden="1">
      <c r="A158" s="56"/>
      <c r="W158" s="19"/>
    </row>
    <row r="159" spans="1:23" hidden="1">
      <c r="A159" s="56"/>
      <c r="W159" s="19"/>
    </row>
    <row r="160" spans="1:23" hidden="1">
      <c r="A160" s="56"/>
      <c r="W160" s="19"/>
    </row>
    <row r="161" spans="1:23" hidden="1">
      <c r="A161" s="56"/>
      <c r="W161" s="19"/>
    </row>
    <row r="162" spans="1:23" hidden="1">
      <c r="A162" s="56"/>
      <c r="W162" s="19"/>
    </row>
    <row r="163" spans="1:23" hidden="1">
      <c r="A163" s="56"/>
      <c r="W163" s="19"/>
    </row>
    <row r="164" spans="1:23" hidden="1">
      <c r="A164" s="56"/>
      <c r="W164" s="19"/>
    </row>
    <row r="165" spans="1:23" hidden="1">
      <c r="A165" s="56"/>
      <c r="W165" s="19"/>
    </row>
    <row r="166" spans="1:23" hidden="1">
      <c r="A166" s="56"/>
      <c r="W166" s="19"/>
    </row>
    <row r="167" spans="1:23" hidden="1">
      <c r="A167" s="56"/>
      <c r="W167" s="19"/>
    </row>
    <row r="168" spans="1:23" hidden="1">
      <c r="A168" s="56"/>
      <c r="W168" s="19"/>
    </row>
    <row r="169" spans="1:23" hidden="1">
      <c r="A169" s="56"/>
      <c r="W169" s="19"/>
    </row>
    <row r="170" spans="1:23" hidden="1">
      <c r="A170" s="56"/>
      <c r="W170" s="19"/>
    </row>
    <row r="171" spans="1:23" hidden="1">
      <c r="A171" s="56"/>
      <c r="W171" s="19"/>
    </row>
    <row r="172" spans="1:23" hidden="1">
      <c r="A172" s="56"/>
      <c r="W172" s="19"/>
    </row>
    <row r="173" spans="1:23" hidden="1">
      <c r="A173" s="56"/>
      <c r="W173" s="19"/>
    </row>
    <row r="174" spans="1:23" hidden="1">
      <c r="A174" s="56"/>
      <c r="W174" s="19"/>
    </row>
    <row r="175" spans="1:23" hidden="1">
      <c r="A175" s="56"/>
      <c r="W175" s="19"/>
    </row>
    <row r="176" spans="1:23" hidden="1">
      <c r="A176" s="56"/>
      <c r="W176" s="19"/>
    </row>
    <row r="177" spans="1:23" hidden="1">
      <c r="A177" s="56"/>
      <c r="W177" s="19"/>
    </row>
    <row r="178" spans="1:23" hidden="1">
      <c r="A178" s="56"/>
      <c r="W178" s="19"/>
    </row>
    <row r="179" spans="1:23">
      <c r="A179" s="56"/>
      <c r="W179" s="19"/>
    </row>
    <row r="180" spans="1:23">
      <c r="A180" s="56"/>
      <c r="W180" s="19"/>
    </row>
    <row r="181" spans="1:23">
      <c r="A181" s="56"/>
      <c r="W181" s="19"/>
    </row>
    <row r="182" spans="1:23">
      <c r="A182" s="56"/>
      <c r="W182" s="19"/>
    </row>
    <row r="183" spans="1:23">
      <c r="A183" s="56"/>
      <c r="W183" s="19"/>
    </row>
    <row r="184" spans="1:23">
      <c r="A184" s="56"/>
      <c r="W184" s="19"/>
    </row>
    <row r="185" spans="1:23">
      <c r="A185" s="56"/>
      <c r="W185" s="19"/>
    </row>
    <row r="186" spans="1:23">
      <c r="A186" s="56"/>
      <c r="W186" s="19"/>
    </row>
    <row r="187" spans="1:23">
      <c r="A187" s="56"/>
      <c r="W187" s="19"/>
    </row>
    <row r="188" spans="1:23">
      <c r="A188" s="56"/>
      <c r="W188" s="19"/>
    </row>
    <row r="189" spans="1:23">
      <c r="A189" s="56"/>
      <c r="W189" s="19"/>
    </row>
    <row r="190" spans="1:23">
      <c r="A190" s="56"/>
      <c r="W190" s="19"/>
    </row>
    <row r="191" spans="1:23">
      <c r="A191" s="56"/>
      <c r="W191" s="19"/>
    </row>
    <row r="192" spans="1:23">
      <c r="A192" s="56"/>
      <c r="W192" s="19"/>
    </row>
    <row r="193" spans="1:23">
      <c r="A193" s="56"/>
      <c r="W193" s="19"/>
    </row>
    <row r="194" spans="1:23">
      <c r="A194" s="56"/>
      <c r="W194" s="19"/>
    </row>
    <row r="195" spans="1:23">
      <c r="A195" s="56"/>
      <c r="W195" s="19"/>
    </row>
    <row r="196" spans="1:23">
      <c r="A196" s="56"/>
      <c r="W196" s="19"/>
    </row>
    <row r="197" spans="1:23">
      <c r="A197" s="56"/>
      <c r="W197" s="19"/>
    </row>
    <row r="198" spans="1:23">
      <c r="A198" s="56"/>
      <c r="W198" s="19"/>
    </row>
    <row r="199" spans="1:23">
      <c r="A199" s="56"/>
      <c r="W199" s="19"/>
    </row>
    <row r="200" spans="1:23">
      <c r="A200" s="56"/>
      <c r="W200" s="19"/>
    </row>
    <row r="201" spans="1:23">
      <c r="A201" s="56"/>
      <c r="W201" s="19"/>
    </row>
    <row r="202" spans="1:23">
      <c r="A202" s="56"/>
      <c r="W202" s="19"/>
    </row>
    <row r="203" spans="1:23">
      <c r="A203" s="56"/>
      <c r="W203" s="19"/>
    </row>
    <row r="204" spans="1:23">
      <c r="A204" s="56"/>
      <c r="W204" s="19"/>
    </row>
    <row r="205" spans="1:23">
      <c r="A205" s="56"/>
      <c r="W205" s="19"/>
    </row>
    <row r="206" spans="1:23">
      <c r="A206" s="56"/>
      <c r="W206" s="19"/>
    </row>
    <row r="207" spans="1:23">
      <c r="A207" s="56"/>
      <c r="W207" s="19"/>
    </row>
    <row r="208" spans="1:23">
      <c r="A208" s="56"/>
      <c r="W208" s="19"/>
    </row>
    <row r="209" spans="1:23">
      <c r="A209" s="56"/>
      <c r="W209" s="19"/>
    </row>
    <row r="210" spans="1:23">
      <c r="A210" s="56"/>
      <c r="W210" s="19"/>
    </row>
    <row r="211" spans="1:23">
      <c r="A211" s="56"/>
      <c r="W211" s="19"/>
    </row>
    <row r="212" spans="1:23">
      <c r="A212" s="56"/>
      <c r="W212" s="19"/>
    </row>
    <row r="213" spans="1:23">
      <c r="A213" s="56"/>
      <c r="W213" s="19"/>
    </row>
    <row r="214" spans="1:23">
      <c r="A214" s="56"/>
      <c r="W214" s="19"/>
    </row>
    <row r="215" spans="1:23">
      <c r="A215" s="56"/>
      <c r="W215" s="19"/>
    </row>
    <row r="216" spans="1:23">
      <c r="A216" s="56"/>
      <c r="W216" s="19"/>
    </row>
    <row r="217" spans="1:23">
      <c r="A217" s="56"/>
      <c r="W217" s="19"/>
    </row>
    <row r="218" spans="1:23">
      <c r="A218" s="56"/>
      <c r="W218" s="19"/>
    </row>
    <row r="219" spans="1:23">
      <c r="A219" s="56"/>
      <c r="W219" s="19"/>
    </row>
    <row r="220" spans="1:23">
      <c r="A220" s="56"/>
      <c r="W220" s="19"/>
    </row>
    <row r="221" spans="1:23">
      <c r="A221" s="56"/>
      <c r="W221" s="19"/>
    </row>
    <row r="222" spans="1:23">
      <c r="A222" s="56"/>
      <c r="W222" s="19"/>
    </row>
    <row r="223" spans="1:23">
      <c r="A223" s="56"/>
      <c r="W223" s="19"/>
    </row>
    <row r="224" spans="1:23">
      <c r="A224" s="56"/>
      <c r="W224" s="19"/>
    </row>
    <row r="225" spans="1:23">
      <c r="A225" s="56"/>
      <c r="W225" s="19"/>
    </row>
    <row r="226" spans="1:23">
      <c r="A226" s="56"/>
      <c r="W226" s="19"/>
    </row>
    <row r="227" spans="1:23">
      <c r="A227" s="56"/>
      <c r="W227" s="19"/>
    </row>
    <row r="228" spans="1:23">
      <c r="A228" s="56"/>
      <c r="W228" s="19"/>
    </row>
    <row r="229" spans="1:23">
      <c r="A229" s="56"/>
      <c r="W229" s="19"/>
    </row>
    <row r="230" spans="1:23">
      <c r="A230" s="56"/>
      <c r="W230" s="19"/>
    </row>
    <row r="231" spans="1:23">
      <c r="A231" s="56"/>
      <c r="W231" s="19"/>
    </row>
    <row r="232" spans="1:23">
      <c r="A232" s="56"/>
      <c r="W232" s="19"/>
    </row>
    <row r="233" spans="1:23">
      <c r="A233" s="56"/>
      <c r="W233" s="19"/>
    </row>
    <row r="234" spans="1:23">
      <c r="A234" s="56"/>
      <c r="W234" s="19"/>
    </row>
    <row r="235" spans="1:23">
      <c r="A235" s="56"/>
      <c r="W235" s="19"/>
    </row>
    <row r="236" spans="1:23">
      <c r="A236" s="56"/>
      <c r="W236" s="19"/>
    </row>
    <row r="237" spans="1:23">
      <c r="A237" s="56"/>
      <c r="W237" s="19"/>
    </row>
    <row r="238" spans="1:23">
      <c r="A238" s="56"/>
      <c r="W238" s="19"/>
    </row>
    <row r="239" spans="1:23">
      <c r="A239" s="56"/>
      <c r="W239" s="19"/>
    </row>
    <row r="240" spans="1:23">
      <c r="A240" s="56"/>
      <c r="W240" s="19"/>
    </row>
  </sheetData>
  <sheetProtection algorithmName="SHA-512" hashValue="FjyqFTMQoV3fSufpTO+M4maty+Wwysk3yGzkE6fGiMaoVS5SbCkvLWtQ/AnaAM7mzpfK0gtfm7F9jdVdgUqKiQ==" saltValue="aa9Fy1ArKHMYG5wpEj138Q==" spinCount="100000" sheet="1" objects="1" scenarios="1"/>
  <mergeCells count="7">
    <mergeCell ref="T53:U53"/>
    <mergeCell ref="T5:U5"/>
    <mergeCell ref="U2:V2"/>
    <mergeCell ref="B12:E12"/>
    <mergeCell ref="B49:C49"/>
    <mergeCell ref="Q5:R5"/>
    <mergeCell ref="B2:E2"/>
  </mergeCells>
  <phoneticPr fontId="0" type="noConversion"/>
  <pageMargins left="0.25" right="0.25" top="0.79" bottom="0.42" header="0.2" footer="0.3"/>
  <pageSetup scale="85" orientation="portrait" r:id="rId1"/>
  <headerFooter alignWithMargins="0">
    <oddHeader>&amp;C&amp;"Times New Roman,Bold"&amp;16Milwaukee County Department of Health and Human Services (DHHS)&amp;"Arial,Regular"&amp;10
&amp;"Arial,Bold"&amp;12 BILL 1</oddHeader>
    <oddFooter>&amp;C&amp;A&amp;RRevised 1/20/22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62" r:id="rId4" name="Drop Down 822">
              <controlPr defaultSize="0" autoLine="0" autoPict="0">
                <anchor moveWithCells="1">
                  <from>
                    <xdr:col>1</xdr:col>
                    <xdr:colOff>762000</xdr:colOff>
                    <xdr:row>4</xdr:row>
                    <xdr:rowOff>22860</xdr:rowOff>
                  </from>
                  <to>
                    <xdr:col>19</xdr:col>
                    <xdr:colOff>22860</xdr:colOff>
                    <xdr:row>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Instructions</vt:lpstr>
      <vt:lpstr>Units+ Rev Instructions</vt:lpstr>
      <vt:lpstr>Exp</vt:lpstr>
      <vt:lpstr>Rev</vt:lpstr>
      <vt:lpstr>Units</vt:lpstr>
      <vt:lpstr>Exp-Details</vt:lpstr>
      <vt:lpstr>Equipment</vt:lpstr>
      <vt:lpstr>Travel</vt:lpstr>
      <vt:lpstr>Bill-1</vt:lpstr>
      <vt:lpstr>Bill-2</vt:lpstr>
      <vt:lpstr>month</vt:lpstr>
      <vt:lpstr>PerformanceLinked Payment</vt:lpstr>
      <vt:lpstr>'Bill-1'!Print_Area</vt:lpstr>
      <vt:lpstr>'Bill-2'!Print_Area</vt:lpstr>
      <vt:lpstr>Equipment!Print_Area</vt:lpstr>
      <vt:lpstr>Exp!Print_Area</vt:lpstr>
      <vt:lpstr>'Exp-Details'!Print_Area</vt:lpstr>
      <vt:lpstr>Instructions!Print_Area</vt:lpstr>
      <vt:lpstr>'PerformanceLinked Payment'!Print_Area</vt:lpstr>
      <vt:lpstr>Rev!Print_Area</vt:lpstr>
      <vt:lpstr>Travel!Print_Area</vt:lpstr>
      <vt:lpstr>Units!Print_Area</vt:lpstr>
      <vt:lpstr>'Units+ Rev Instructions'!Print_Area</vt:lpstr>
      <vt:lpstr>Equipment!Print_Titles</vt:lpstr>
      <vt:lpstr>Exp!Print_Titles</vt:lpstr>
      <vt:lpstr>'Exp-Details'!Print_Titles</vt:lpstr>
      <vt:lpstr>Rev!Print_Titles</vt:lpstr>
      <vt:lpstr>Travel!Print_Titles</vt:lpstr>
      <vt:lpst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Fiscal Department</dc:creator>
  <cp:lastModifiedBy>Kalia, Sumanish</cp:lastModifiedBy>
  <cp:lastPrinted>2023-01-18T21:46:47Z</cp:lastPrinted>
  <dcterms:created xsi:type="dcterms:W3CDTF">2003-02-10T16:30:42Z</dcterms:created>
  <dcterms:modified xsi:type="dcterms:W3CDTF">2025-11-18T19:52:28Z</dcterms:modified>
</cp:coreProperties>
</file>